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24226"/>
  <mc:AlternateContent xmlns:mc="http://schemas.openxmlformats.org/markup-compatibility/2006">
    <mc:Choice Requires="x15">
      <x15ac:absPath xmlns:x15ac="http://schemas.microsoft.com/office/spreadsheetml/2010/11/ac" url="https://sandneskommune.sharepoint.com/sites/Rapportering2019/Shared Documents/Rapportering 2020/1. Perioderapport 2020/Saksframlegg og vedlegg/"/>
    </mc:Choice>
  </mc:AlternateContent>
  <xr:revisionPtr revIDLastSave="19" documentId="13_ncr:1_{AEC4EBC0-FB39-4AD4-BCD5-007242EDC79D}" xr6:coauthVersionLast="45" xr6:coauthVersionMax="45" xr10:uidLastSave="{0DDFB9C8-92BB-43E5-A001-EAB9EF12F9D7}"/>
  <bookViews>
    <workbookView xWindow="-120" yWindow="-120" windowWidth="29040" windowHeight="17025" xr2:uid="{00000000-000D-0000-FFFF-FFFF00000000}"/>
  </bookViews>
  <sheets>
    <sheet name="Investeringsprosjekter SEKF" sheetId="1" r:id="rId1"/>
    <sheet name="Alle samlet" sheetId="15" state="hidden" r:id="rId2"/>
    <sheet name="Ark1" sheetId="2" state="hidden" r:id="rId3"/>
  </sheets>
  <externalReferences>
    <externalReference r:id="rId4"/>
  </externalReferences>
  <definedNames>
    <definedName name="_xlnm._FilterDatabase" localSheetId="1" hidden="1">'Alle samlet'!$A$2:$U$98</definedName>
    <definedName name="_xlnm._FilterDatabase" localSheetId="0" hidden="1">'Investeringsprosjekter SEKF'!$A$2:$T$88</definedName>
    <definedName name="_xlnm.Print_Area" localSheetId="0">'Investeringsprosjekter SEKF'!$A$1:$T$70</definedName>
    <definedName name="_xlnm.Print_Titles" localSheetId="0">'Investeringsprosjekter SEKF'!$2:$2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1" l="1"/>
  <c r="S76" i="1" l="1"/>
  <c r="Q39" i="1" l="1"/>
  <c r="Q24" i="1" l="1"/>
  <c r="Q22" i="1"/>
  <c r="J91" i="1" l="1"/>
  <c r="K91" i="1"/>
  <c r="L91" i="1"/>
  <c r="M54" i="1" l="1"/>
  <c r="N54" i="1" l="1"/>
  <c r="S54" i="1"/>
  <c r="M88" i="1"/>
  <c r="M87" i="1"/>
  <c r="M86" i="1"/>
  <c r="M85" i="1"/>
  <c r="M84" i="1"/>
  <c r="M83" i="1"/>
  <c r="M82" i="1"/>
  <c r="M81" i="1"/>
  <c r="M80" i="1"/>
  <c r="M79" i="1"/>
  <c r="M78" i="1"/>
  <c r="M77" i="1"/>
  <c r="M76" i="1"/>
  <c r="N76" i="1" s="1"/>
  <c r="M75" i="1"/>
  <c r="M74" i="1"/>
  <c r="M73" i="1"/>
  <c r="M72" i="1"/>
  <c r="M71" i="1"/>
  <c r="M70" i="1"/>
  <c r="M69" i="1"/>
  <c r="M68" i="1"/>
  <c r="M67" i="1"/>
  <c r="M66" i="1"/>
  <c r="M65" i="1"/>
  <c r="M64" i="1"/>
  <c r="M63" i="1"/>
  <c r="M62" i="1"/>
  <c r="M61" i="1"/>
  <c r="M60" i="1"/>
  <c r="M59" i="1"/>
  <c r="M58" i="1"/>
  <c r="M57" i="1"/>
  <c r="M56" i="1"/>
  <c r="M55"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S24" i="1" s="1"/>
  <c r="M23" i="1"/>
  <c r="M22" i="1"/>
  <c r="M21" i="1"/>
  <c r="M20" i="1"/>
  <c r="M19" i="1"/>
  <c r="M18" i="1"/>
  <c r="M17" i="1"/>
  <c r="M16" i="1"/>
  <c r="M15" i="1"/>
  <c r="M14" i="1"/>
  <c r="M13" i="1"/>
  <c r="M12" i="1"/>
  <c r="M11" i="1"/>
  <c r="M10" i="1"/>
  <c r="M9" i="1"/>
  <c r="M8" i="1"/>
  <c r="M7" i="1"/>
  <c r="M6" i="1"/>
  <c r="S6" i="1" s="1"/>
  <c r="M5" i="1"/>
  <c r="M4" i="1"/>
  <c r="M3" i="1"/>
  <c r="N14" i="1" l="1"/>
  <c r="S14" i="1"/>
  <c r="N26" i="1"/>
  <c r="S26" i="1"/>
  <c r="N38" i="1"/>
  <c r="S38" i="1"/>
  <c r="N46" i="1"/>
  <c r="S46" i="1"/>
  <c r="N59" i="1"/>
  <c r="S59" i="1"/>
  <c r="N63" i="1"/>
  <c r="S63" i="1"/>
  <c r="N71" i="1"/>
  <c r="S71" i="1"/>
  <c r="N79" i="1"/>
  <c r="S79" i="1"/>
  <c r="N83" i="1"/>
  <c r="S83" i="1"/>
  <c r="N87" i="1"/>
  <c r="S87" i="1"/>
  <c r="N7" i="1"/>
  <c r="S7" i="1"/>
  <c r="N11" i="1"/>
  <c r="S11" i="1"/>
  <c r="N15" i="1"/>
  <c r="S15" i="1"/>
  <c r="N19" i="1"/>
  <c r="S19" i="1"/>
  <c r="N23" i="1"/>
  <c r="S23" i="1"/>
  <c r="N27" i="1"/>
  <c r="S27" i="1"/>
  <c r="N31" i="1"/>
  <c r="S31" i="1"/>
  <c r="N35" i="1"/>
  <c r="S35" i="1"/>
  <c r="N39" i="1"/>
  <c r="S39" i="1"/>
  <c r="N43" i="1"/>
  <c r="S43" i="1"/>
  <c r="N47" i="1"/>
  <c r="S47" i="1"/>
  <c r="N51" i="1"/>
  <c r="S51" i="1"/>
  <c r="N56" i="1"/>
  <c r="S56" i="1"/>
  <c r="N60" i="1"/>
  <c r="S60" i="1"/>
  <c r="N64" i="1"/>
  <c r="S64" i="1"/>
  <c r="N68" i="1"/>
  <c r="S68" i="1"/>
  <c r="N72" i="1"/>
  <c r="S72" i="1"/>
  <c r="N80" i="1"/>
  <c r="S80" i="1"/>
  <c r="N84" i="1"/>
  <c r="S84" i="1"/>
  <c r="N88" i="1"/>
  <c r="S88" i="1"/>
  <c r="N18" i="1"/>
  <c r="S18" i="1"/>
  <c r="N30" i="1"/>
  <c r="S30" i="1"/>
  <c r="N42" i="1"/>
  <c r="S42" i="1"/>
  <c r="N55" i="1"/>
  <c r="S55" i="1"/>
  <c r="N75" i="1"/>
  <c r="S75" i="1"/>
  <c r="N8" i="1"/>
  <c r="S8" i="1"/>
  <c r="N16" i="1"/>
  <c r="S16" i="1"/>
  <c r="N20" i="1"/>
  <c r="S20" i="1"/>
  <c r="N32" i="1"/>
  <c r="S32" i="1"/>
  <c r="N40" i="1"/>
  <c r="S40" i="1"/>
  <c r="N48" i="1"/>
  <c r="S48" i="1"/>
  <c r="N57" i="1"/>
  <c r="S57" i="1"/>
  <c r="N61" i="1"/>
  <c r="S61" i="1"/>
  <c r="N65" i="1"/>
  <c r="S65" i="1"/>
  <c r="N69" i="1"/>
  <c r="S69" i="1"/>
  <c r="N73" i="1"/>
  <c r="S73" i="1"/>
  <c r="N77" i="1"/>
  <c r="S77" i="1"/>
  <c r="N81" i="1"/>
  <c r="S81" i="1"/>
  <c r="N85" i="1"/>
  <c r="S85" i="1"/>
  <c r="N10" i="1"/>
  <c r="S10" i="1"/>
  <c r="N22" i="1"/>
  <c r="S22" i="1"/>
  <c r="N34" i="1"/>
  <c r="S34" i="1"/>
  <c r="N50" i="1"/>
  <c r="S50" i="1"/>
  <c r="N67" i="1"/>
  <c r="S67" i="1"/>
  <c r="N4" i="1"/>
  <c r="S4" i="1"/>
  <c r="S12" i="1"/>
  <c r="N28" i="1"/>
  <c r="S28" i="1"/>
  <c r="N36" i="1"/>
  <c r="S36" i="1"/>
  <c r="N44" i="1"/>
  <c r="S44" i="1"/>
  <c r="N52" i="1"/>
  <c r="S52" i="1"/>
  <c r="N5" i="1"/>
  <c r="S5" i="1"/>
  <c r="N9" i="1"/>
  <c r="S9" i="1"/>
  <c r="N13" i="1"/>
  <c r="S13" i="1"/>
  <c r="N17" i="1"/>
  <c r="S17" i="1"/>
  <c r="N21" i="1"/>
  <c r="S21" i="1"/>
  <c r="N25" i="1"/>
  <c r="S25" i="1"/>
  <c r="N29" i="1"/>
  <c r="S29" i="1"/>
  <c r="N33" i="1"/>
  <c r="S33" i="1"/>
  <c r="N37" i="1"/>
  <c r="S37" i="1"/>
  <c r="N41" i="1"/>
  <c r="S41" i="1"/>
  <c r="N45" i="1"/>
  <c r="S45" i="1"/>
  <c r="N49" i="1"/>
  <c r="S49" i="1"/>
  <c r="N53" i="1"/>
  <c r="S53" i="1"/>
  <c r="N58" i="1"/>
  <c r="S58" i="1"/>
  <c r="N62" i="1"/>
  <c r="S62" i="1"/>
  <c r="N66" i="1"/>
  <c r="S66" i="1"/>
  <c r="N70" i="1"/>
  <c r="S70" i="1"/>
  <c r="N74" i="1"/>
  <c r="S74" i="1"/>
  <c r="N78" i="1"/>
  <c r="S78" i="1"/>
  <c r="N82" i="1"/>
  <c r="S82" i="1"/>
  <c r="N86" i="1"/>
  <c r="S86" i="1"/>
  <c r="N24" i="1"/>
  <c r="N3" i="1"/>
  <c r="M91" i="1"/>
  <c r="N6" i="1"/>
  <c r="Q91" i="1"/>
  <c r="I91" i="1"/>
  <c r="H91" i="1"/>
  <c r="G91" i="1"/>
  <c r="N91" i="1" l="1"/>
  <c r="Q92" i="1"/>
  <c r="S3" i="1" l="1"/>
  <c r="L85" i="15"/>
  <c r="M85" i="15" s="1"/>
  <c r="R85" i="15" s="1"/>
  <c r="J85" i="15"/>
  <c r="H85" i="15"/>
  <c r="I85" i="15" s="1"/>
  <c r="L40" i="15"/>
  <c r="M40" i="15" s="1"/>
  <c r="R40" i="15" s="1"/>
  <c r="J40" i="15"/>
  <c r="H40" i="15"/>
  <c r="I40" i="15" s="1"/>
  <c r="L20" i="15"/>
  <c r="M20" i="15" s="1"/>
  <c r="J20" i="15"/>
  <c r="H20" i="15"/>
  <c r="I20" i="15" s="1"/>
  <c r="L62" i="15"/>
  <c r="M62" i="15" s="1"/>
  <c r="R62" i="15" s="1"/>
  <c r="J62" i="15"/>
  <c r="H62" i="15"/>
  <c r="I62" i="15" s="1"/>
  <c r="R15" i="15"/>
  <c r="R92" i="15"/>
  <c r="R91" i="15"/>
  <c r="R90" i="15"/>
  <c r="R70" i="15"/>
  <c r="R59" i="15"/>
  <c r="R48" i="15"/>
  <c r="R33" i="15"/>
  <c r="R29" i="15"/>
  <c r="R24" i="15"/>
  <c r="R17" i="15"/>
  <c r="R9" i="15"/>
  <c r="R8" i="15"/>
  <c r="R7" i="15"/>
  <c r="R6" i="15"/>
  <c r="R5" i="15"/>
  <c r="R53" i="15"/>
  <c r="R47" i="15"/>
  <c r="R36" i="15"/>
  <c r="R34" i="15"/>
  <c r="R32" i="15"/>
  <c r="R3" i="15"/>
  <c r="L93" i="15"/>
  <c r="M93" i="15" s="1"/>
  <c r="R93" i="15" s="1"/>
  <c r="J93" i="15"/>
  <c r="H93" i="15"/>
  <c r="I93" i="15" s="1"/>
  <c r="L61" i="15"/>
  <c r="M61" i="15" s="1"/>
  <c r="J61" i="15"/>
  <c r="H61" i="15"/>
  <c r="I61" i="15" s="1"/>
  <c r="L12" i="15"/>
  <c r="M12" i="15" s="1"/>
  <c r="R12" i="15" s="1"/>
  <c r="J12" i="15"/>
  <c r="H12" i="15"/>
  <c r="I12" i="15" s="1"/>
  <c r="R98" i="15"/>
  <c r="R97" i="15"/>
  <c r="R94" i="15"/>
  <c r="R86" i="15"/>
  <c r="R65" i="15"/>
  <c r="R54" i="15"/>
  <c r="R52" i="15"/>
  <c r="R41" i="15"/>
  <c r="R39" i="15"/>
  <c r="R58" i="15"/>
  <c r="R50" i="15"/>
  <c r="R49" i="15"/>
  <c r="R45" i="15"/>
  <c r="R37" i="15"/>
  <c r="R31" i="15"/>
  <c r="R27" i="15"/>
  <c r="R19" i="15"/>
  <c r="R95" i="15"/>
  <c r="Q46" i="15"/>
  <c r="R46" i="15" s="1"/>
  <c r="R44" i="15"/>
  <c r="R42" i="15"/>
  <c r="R35" i="15"/>
  <c r="R30" i="15"/>
  <c r="R26" i="15"/>
  <c r="R25" i="15"/>
  <c r="R23" i="15"/>
  <c r="R22" i="15"/>
  <c r="R21" i="15"/>
  <c r="R18" i="15"/>
  <c r="R4" i="15"/>
  <c r="L81" i="15"/>
  <c r="M81" i="15" s="1"/>
  <c r="R81" i="15" s="1"/>
  <c r="J81" i="15"/>
  <c r="H81" i="15"/>
  <c r="I81" i="15" s="1"/>
  <c r="L80" i="15"/>
  <c r="M80" i="15" s="1"/>
  <c r="R80" i="15" s="1"/>
  <c r="J80" i="15"/>
  <c r="H80" i="15"/>
  <c r="I80" i="15" s="1"/>
  <c r="L79" i="15"/>
  <c r="M79" i="15" s="1"/>
  <c r="R79" i="15" s="1"/>
  <c r="J79" i="15"/>
  <c r="H79" i="15"/>
  <c r="I79" i="15" s="1"/>
  <c r="L78" i="15"/>
  <c r="M78" i="15" s="1"/>
  <c r="J78" i="15"/>
  <c r="H78" i="15"/>
  <c r="I78" i="15" s="1"/>
  <c r="L77" i="15"/>
  <c r="M77" i="15" s="1"/>
  <c r="R77" i="15" s="1"/>
  <c r="J77" i="15"/>
  <c r="H77" i="15"/>
  <c r="I77" i="15" s="1"/>
  <c r="L76" i="15"/>
  <c r="M76" i="15" s="1"/>
  <c r="R76" i="15" s="1"/>
  <c r="J76" i="15"/>
  <c r="H76" i="15"/>
  <c r="I76" i="15" s="1"/>
  <c r="L75" i="15"/>
  <c r="M75" i="15" s="1"/>
  <c r="R75" i="15" s="1"/>
  <c r="J75" i="15"/>
  <c r="H75" i="15"/>
  <c r="I75" i="15" s="1"/>
  <c r="L74" i="15"/>
  <c r="M74" i="15" s="1"/>
  <c r="J74" i="15"/>
  <c r="H74" i="15"/>
  <c r="I74" i="15" s="1"/>
  <c r="N40" i="15" l="1"/>
  <c r="S91" i="1"/>
  <c r="S92" i="1" s="1"/>
  <c r="S93" i="1" s="1"/>
  <c r="N79" i="15"/>
  <c r="N12" i="15"/>
  <c r="N80" i="15"/>
  <c r="N20" i="15"/>
  <c r="R20" i="15"/>
  <c r="N85" i="15"/>
  <c r="N62" i="15"/>
  <c r="N75" i="15"/>
  <c r="N76" i="15"/>
  <c r="N81" i="15"/>
  <c r="N77" i="15"/>
  <c r="N61" i="15"/>
  <c r="R61" i="15"/>
  <c r="N93" i="15"/>
  <c r="R78" i="15"/>
  <c r="N78" i="15"/>
  <c r="N74" i="15"/>
  <c r="R74" i="15"/>
</calcChain>
</file>

<file path=xl/sharedStrings.xml><?xml version="1.0" encoding="utf-8"?>
<sst xmlns="http://schemas.openxmlformats.org/spreadsheetml/2006/main" count="1081" uniqueCount="368">
  <si>
    <t>Nr</t>
  </si>
  <si>
    <t>Beløp i hele tusen</t>
  </si>
  <si>
    <t>VEDLEGG 5</t>
  </si>
  <si>
    <t>Prosjektnr</t>
  </si>
  <si>
    <t>Prosjekt</t>
  </si>
  <si>
    <t>Prosjektleder</t>
  </si>
  <si>
    <t>Status</t>
  </si>
  <si>
    <t>Vedtatt totalramme</t>
  </si>
  <si>
    <t>SK Regnskap</t>
  </si>
  <si>
    <t>SEKF forbruk</t>
  </si>
  <si>
    <t>Totalt forbruk</t>
  </si>
  <si>
    <t>Regnskap april 2020</t>
  </si>
  <si>
    <t>Søkt videreført fra 2019</t>
  </si>
  <si>
    <t>Budsjett 2020</t>
  </si>
  <si>
    <t>Totalt budsjett 2020</t>
  </si>
  <si>
    <t>Prosent av årsbudsjett</t>
  </si>
  <si>
    <t>Framdrift</t>
  </si>
  <si>
    <t>Kostnads-estimat</t>
  </si>
  <si>
    <t>Prognose på årets utgifter 2020</t>
  </si>
  <si>
    <t xml:space="preserve"> Overføres til 2021</t>
  </si>
  <si>
    <t>Budsjettjustering i sak om 1. perioderapport</t>
  </si>
  <si>
    <t>Status framdrift</t>
  </si>
  <si>
    <t>Kulturbygg rehabilitering, rullerende bevilgning</t>
  </si>
  <si>
    <t>Forvaltning</t>
  </si>
  <si>
    <t>Årlig rullering</t>
  </si>
  <si>
    <t>Som planlagt</t>
  </si>
  <si>
    <t>Sikker</t>
  </si>
  <si>
    <t>Tas sikte på ferdigstilling i fjerde kvartal 2020. Arbeid pågår med KinoKino, Skeianetunet eldresenter og Thranegården.</t>
  </si>
  <si>
    <t>Bygningsm. utbedr. Kinokino</t>
  </si>
  <si>
    <t>Buster</t>
  </si>
  <si>
    <t>Tas sikte på ferdigstilling i tredje kvartal 2020.</t>
  </si>
  <si>
    <t>Kinokino-Stasjon K felles bevilgning</t>
  </si>
  <si>
    <t>Vitenfabrikken nytt gulv - lekkasje</t>
  </si>
  <si>
    <t>Prosjektering pågår og prosjektet ferdigstilles i tredje kvartal 2020.</t>
  </si>
  <si>
    <t>Langgata 76 - utskift. tak, utvendig rehab</t>
  </si>
  <si>
    <t>Ganske sikker</t>
  </si>
  <si>
    <t>K1 ble behandlet av formannskapet i mars. Det arbeides med reduksjon av omfang og kostnader. Deretter vil prosjektet lyses ut i markedet, og K2 med endelig kostnadsramme legges frem.</t>
  </si>
  <si>
    <t>Kulturhuset - rehabilitering</t>
  </si>
  <si>
    <t>Før plan</t>
  </si>
  <si>
    <t>Arbeid fremskyndet i forbindelse med stenging av Kulturhuset ved Covid-19-utbrudd. Planlagt utført sommeren 2020, men oppstart er nå framskyndet til mai.</t>
  </si>
  <si>
    <t>Kulturhuset - tautrekk og lysanlegg</t>
  </si>
  <si>
    <t>Kontrakt ble signert i april og arbeid startes så snart utstyr mottas.</t>
  </si>
  <si>
    <t>Kulturhuset foaje oppgradering</t>
  </si>
  <si>
    <t>Usikker</t>
  </si>
  <si>
    <t>Avventer sameiemøte for å avklare leieforhold. Dersom dette ikke resulterer i leieavtale, vil ikke midlene bli brukt.</t>
  </si>
  <si>
    <t>Kommunale boliger rehabilitering, ca 24 per år</t>
  </si>
  <si>
    <t>Ingvar</t>
  </si>
  <si>
    <t>Rehabilitering av boliger avhenger av inn- og utflyttinger. Dersom tilstrekkelig antall beboere flytter ut i løpet av året, vil midlene bli brukt.</t>
  </si>
  <si>
    <t>Boligsosial handlingsplan, kjøp boliger</t>
  </si>
  <si>
    <t>Tine</t>
  </si>
  <si>
    <t>Ref prosjekt 56231. Budsjettet var lagt der, men kostnadene føres på dette prosjektet. Flytter derfor budsjettet til dette prosjektet.</t>
  </si>
  <si>
    <t>Omsorgsbygg rehabilitering</t>
  </si>
  <si>
    <t>Etter plan</t>
  </si>
  <si>
    <t xml:space="preserve">Utbruddet av Covid-19 kan gjøre det utfordrende å få tilgang til byggene. Prosjektene kan av den grunn bli forsinket. </t>
  </si>
  <si>
    <t>Boliger for vanskeligstilte, tun</t>
  </si>
  <si>
    <t>Jarle</t>
  </si>
  <si>
    <t>Arbeid pågår med regulering/forprosjekt/tomteavtaler på Foss Eikeland, samt Stokkastø.</t>
  </si>
  <si>
    <t>Boliger for vanskeligstilte, småhus</t>
  </si>
  <si>
    <t>Bygging av småhus på Bogafjell pågår.</t>
  </si>
  <si>
    <t>Luragata 31</t>
  </si>
  <si>
    <t>Behandling av rammesøknad pågår per april. Forventes ferdigstilt i andre kvartal 2021.</t>
  </si>
  <si>
    <t>Ombygging Skeianegt. 14</t>
  </si>
  <si>
    <t>Behandling av rammesøknad pågår per april. Forventes ferdigstilt i tredje kvartal 2021.</t>
  </si>
  <si>
    <t>EFF-boliger Olsokveien</t>
  </si>
  <si>
    <t>Morten</t>
  </si>
  <si>
    <t>Anubudsfrist i slutten av april. Forventes ferdigstilt i slutten av 2021.</t>
  </si>
  <si>
    <t>EFF-boliger Skeianegata</t>
  </si>
  <si>
    <t>Utarbeidelse av romprogram pågår. Prosjektet skal potensielt utlyses i markedet som totalentreprise uten tomt. Derav noe usikkerhet knyttet til hvor mye kostnader som påløper i 2020.</t>
  </si>
  <si>
    <t>Nye sykehjemsplasser Lunde</t>
  </si>
  <si>
    <t>Det er varslet planoppstart på Lunde-området.</t>
  </si>
  <si>
    <t>Nye sykehjemsplasser Rovik</t>
  </si>
  <si>
    <t>Regulering pågår. Søker å fremskynde kr 2 millioner fra 2021 til 2020.</t>
  </si>
  <si>
    <t>Ombygging første etasje Åse boas</t>
  </si>
  <si>
    <t>Fridtjov</t>
  </si>
  <si>
    <t>Det er tidligere varslet styret i Sandnes Eiendomsselskap KF om mulig kostnadsoverskridelse på prosjektet, som skyldes flere forhold. Det ble avdekket dårlige grunnforhold under vaskeriet og mangel på membran. Prosjektet bærer ellers preg av økte kostnader med årsak i uforutsette utfordringer knyttet til rehabiliteringen. Kostnadsoverskridelse anslås å ligge i størrelsesorden kr 2,5 millioner. Covid-19 situasjonen har videre ført til at deler av prosjektet er stoppet på ubestemt tid, da en ikke får tilgang til bygget. Dette gjelder teknisk rom i 4.etasje samt ferdigstilling av sprinkleranlegg. Overskridelse på kr 2,5 millioner søkes dekket i denne perioderapporten.</t>
  </si>
  <si>
    <t>Prestholen ny personalbase</t>
  </si>
  <si>
    <t>Ferdigstilles i andre kvartal 2020.</t>
  </si>
  <si>
    <t>Reservestrøm boas</t>
  </si>
  <si>
    <t>Det er noe usikkerhet knyttet til kostnader da installasjon av aggregat har ført til uforutsette bygningsmessige arbeider. Et eksempel fra et boas er at brannkrav førte til at det må bygges et «rom i rommet» med leca-vegger til aggregatet. Det forespeiles en kostnadsøkning i størrelsesorden kr 1 million, men beløpet er usikkert. På grunn av Covid-19 situasjonen er det per i dag ikke tilgang til boas for bygging og installasjon. Det er også usikkert om dette vil medføre ytterligere kostnader. Det vil bli gjort en vurdering om et av aggregatene kan utsettes til senere i planperioden.</t>
  </si>
  <si>
    <t>Bofellesskap psykisk helse Sørbø Hove</t>
  </si>
  <si>
    <t>Reguleringsplan avventer 2.gangsbehandling.</t>
  </si>
  <si>
    <t>Planlegging neste bolig psykisk lidelse</t>
  </si>
  <si>
    <t>Planleggingen vil ikke starte før i 2021.</t>
  </si>
  <si>
    <t>Soma rusvern, nytt hovedbygg (21014)</t>
  </si>
  <si>
    <t>Oddgeir</t>
  </si>
  <si>
    <t xml:space="preserve">Hovedprosjektet er ferdigstilt, men det er i ettertid kommet krav om utbedring av vei i tilknytning til anlegget. Det arbeides med anbudsmateriale og tekniske planer. </t>
  </si>
  <si>
    <t>Langgata 94 ombygging fellesareal</t>
  </si>
  <si>
    <t>Ferdigstilles sommeren 2020.</t>
  </si>
  <si>
    <t>Adgangskontroll medisinrom boas</t>
  </si>
  <si>
    <t>Covid-19 situasjonen har ført til at deler av prosjektet kan bli forsinket i og med at en ikke har tilgang på byggene.</t>
  </si>
  <si>
    <t>Åsveien planlegging påbygg/ombygging</t>
  </si>
  <si>
    <t>Prosjektet er ikke påbegynt per april.</t>
  </si>
  <si>
    <t>Rehab boliger m fellesarealer, funksjonsnedsatte</t>
  </si>
  <si>
    <t>Arbeid pågår kontinuerlig når boligene fraflyttes.</t>
  </si>
  <si>
    <t>Ombygging boligrigg på Soma</t>
  </si>
  <si>
    <t>Møte med brukerutvalg avholdes snarlig og arkitekt er engasjert. Tas sikte på ferdigstilling i første kvartal 2021.</t>
  </si>
  <si>
    <t>Skaret avlastningssenter</t>
  </si>
  <si>
    <t xml:space="preserve">Ferdigstilt prosjekt. Byggeregnskap avlegges sammen med perioderapport. </t>
  </si>
  <si>
    <t>Boligsosial handlingsplan, nye boliger</t>
  </si>
  <si>
    <t>Forbruket ligger på prosjekt 56203 så budsjett flyttes dit.</t>
  </si>
  <si>
    <t>Syrinveien 2 A (25002)</t>
  </si>
  <si>
    <t>Prosjektet er ferdig og byggeregnskap avlagt. Gjenværende budsjett gjelder andel av vei/fortau som skal faktureres fra Statens Vegvesen. Sandnes Eiendom har purret på faktura, men ikke mottat per april.</t>
  </si>
  <si>
    <t>Skoler utendørsanlegg</t>
  </si>
  <si>
    <t>Arbeid pågår kontinuerlig.</t>
  </si>
  <si>
    <t>Rehabilitering skoler, budsjett</t>
  </si>
  <si>
    <t>Utbygging forsterket avd Lundehaugen u.skole</t>
  </si>
  <si>
    <t>Prosjektet er ferdigstilt. Merforbruk på grunn av endringer fra bruker, manglet fullt tegningsunderlag som medførte kapping av rør/ledninger og dermed en del omprosjektering. I tillegg ble det byttet byggeleder underveis.</t>
  </si>
  <si>
    <t>Varslingsanlegg</t>
  </si>
  <si>
    <t>Pilotprosjekt har startet på to skoler (Øygard og Smeaheia). Når pilotprosjektet er avsluttet vil det gjøres en evaluering og deretter konkluderes på videre framdrift.</t>
  </si>
  <si>
    <t>Oppgradering arkivrom Giske u.skole</t>
  </si>
  <si>
    <t>Prosjektet er ferdigstilt.</t>
  </si>
  <si>
    <t>Bogafjell ungdomsskole</t>
  </si>
  <si>
    <t>Under bygging. Ferdigstilles til skolestart august 2020.</t>
  </si>
  <si>
    <t>Kleivane skole og idrettshall</t>
  </si>
  <si>
    <t>Under bygging. Ferdigstilles til skolestart august 2021.</t>
  </si>
  <si>
    <t>Utvidelse og oppgrad. Skeiene u.skole, U21-skole</t>
  </si>
  <si>
    <t>Prosjektet er i hovedsak ferdigstilt med en forventet sluttsum på kr 274 millioner. Det pågår nå ferdigstilling av uteområdet. Overskridelsene på kr 42 millioner kan i all hovedsak tilskrives uforutsette forhold som har dukket opp underveis i rehabiliteringsprosjektet. Dette er redegjort for i flere styremøter i Sandnes Eiendomsselskap KF.</t>
  </si>
  <si>
    <t>Altona skole og ressurssenter nye lokaler</t>
  </si>
  <si>
    <t>Bygging pågår. Ferdigstilles til skolestart 2020.</t>
  </si>
  <si>
    <t>Malmheim skole utvidelse B7-skole</t>
  </si>
  <si>
    <t>Prosjektet er ute på anbud med anbudsfrist i slutten av april.</t>
  </si>
  <si>
    <t>Ombygging/utvidelse Sviland skule</t>
  </si>
  <si>
    <t>Bygging pågår. Ferdigstilles til skolestart 2021.</t>
  </si>
  <si>
    <t>Utvidelse Sandved skole B28</t>
  </si>
  <si>
    <t>Oppstart prosjekt med møter i brukerutvalg april. Estimert ferdigstillelse i 2023.</t>
  </si>
  <si>
    <t>Mulighetsstudie sentrumsskoler</t>
  </si>
  <si>
    <t>Utvikling</t>
  </si>
  <si>
    <t>Arbeid pågår. Sak legges fram for politisk behandling før sommeren.</t>
  </si>
  <si>
    <t>Vurdering skoler Riska</t>
  </si>
  <si>
    <t>Det tas sikte på snarlig oppstart i prosjektet.</t>
  </si>
  <si>
    <t>Skoler varslingsanlegg, budsjett</t>
  </si>
  <si>
    <t>Ref prosjektnr 56305. En avventer evaluering av pilotprosjektene før nye prosjekt igangsettes.</t>
  </si>
  <si>
    <t>Figgjo skole</t>
  </si>
  <si>
    <t>Skolen er i bruk fra skolestart 2019. Budsjett nedjustert for mye i 2. perioderapport 2019 så det endte med et merforbruk som ble videreført til 2020.</t>
  </si>
  <si>
    <t>Barnehager utendørsanlegg</t>
  </si>
  <si>
    <t>Barnehager rehabilitering</t>
  </si>
  <si>
    <t>Langgata 72 helsestasjon</t>
  </si>
  <si>
    <t>Prosjektering pågår. Estimeres ferdigstilt i andre kvartal 2021.</t>
  </si>
  <si>
    <t>Langgata bhg fjernvarmetilknytning</t>
  </si>
  <si>
    <t>Fjernvarmetilknytning er under utførelse. Nærmere avklaring av mindreforbruk ventes 2. perioderapport.</t>
  </si>
  <si>
    <t>Brueland bhg planlegging ombygg og utvielse</t>
  </si>
  <si>
    <t>John</t>
  </si>
  <si>
    <t>Arbeid startes opp våren 2020.</t>
  </si>
  <si>
    <t>Barnehager branntekniske tiltak</t>
  </si>
  <si>
    <t>Prosjektet pågår.</t>
  </si>
  <si>
    <t>Miljøtiltak kommunale bygg</t>
  </si>
  <si>
    <t xml:space="preserve">Arbeid pågår på Åse Boas, Trones Boas og Austrått Boas. Covid-19 fører til tilgangsutfordringer på byggene, så blir potensielt noe forsinket. </t>
  </si>
  <si>
    <t>ENØK utfasing av oljekjel</t>
  </si>
  <si>
    <t>Arbeid med å fjerne oljetanker i Forsand pågår.</t>
  </si>
  <si>
    <t>ITV-anlegg kameraovervåking</t>
  </si>
  <si>
    <t>Innemiljø øvrige kommunale bygg, oppgradering</t>
  </si>
  <si>
    <t>Prosjektering pågår på flere skolebygg, blant annet Lurahammaren og Lura.</t>
  </si>
  <si>
    <t>Omlegging intern kommunikasjon for tekn. styresystemer</t>
  </si>
  <si>
    <t>Adgangskontroll anlegg, utfasing eldre låsesystem, overg. til skallsikring</t>
  </si>
  <si>
    <t>Bygging og prosjektering pågår på flere skolebygg.</t>
  </si>
  <si>
    <t>Risikovurdering av varmetekniske anlegg i kommunens formålsbygg</t>
  </si>
  <si>
    <t>Prosjekt under ferdigstilling.</t>
  </si>
  <si>
    <t>Branntekniske tiltak helsebygg</t>
  </si>
  <si>
    <t>Sprinkling av flere helsebygg pågår. Covid-19 situasjonen gjør tilgang til byggene problematisk og kan potensielt føre til forsinkelser.</t>
  </si>
  <si>
    <t>Branntekniske tiltak skoler</t>
  </si>
  <si>
    <t>Branntekniske tilak kulturbygg</t>
  </si>
  <si>
    <t>Arbeid pågår, hovedsakelig på Varatun Gård.</t>
  </si>
  <si>
    <t>Nedgravde søppelcontainere</t>
  </si>
  <si>
    <t xml:space="preserve">Arbeid startet med Høyland Ungdomsskole og Smeaheia barnehage og skole. </t>
  </si>
  <si>
    <t>Programvare og programmering fagservere kommunens formålsbygg</t>
  </si>
  <si>
    <t>Arbeid startet opp. Gjelder servere som håndterer flere av kommunens bygg.</t>
  </si>
  <si>
    <t>Oppgradering dusjanlegg for å hindre legionella</t>
  </si>
  <si>
    <t>Arbeid startet opp med Austråtthallen, Hommersåk skole og Hommersåk brannstasjon.</t>
  </si>
  <si>
    <t>Universell utforming</t>
  </si>
  <si>
    <t>Tiltak iverksatt i 2020 basert på tidligere utredninger. Gjelder flere bygg, i hovedsak skoler.</t>
  </si>
  <si>
    <t>Solskjerming skoler</t>
  </si>
  <si>
    <t>Smeaheia skole er utført i 2020.</t>
  </si>
  <si>
    <t>Radontiltak bygg med for høye Bq verdier</t>
  </si>
  <si>
    <t>Tiltak iverksatt i 2020 basert på tidligere utredninger. Pågår arbeid på Riska boas og Sørbø barnehage.</t>
  </si>
  <si>
    <t>Oppgradering brannvarslingsanlegg, merking, tiltaksplaner for byggene</t>
  </si>
  <si>
    <t>Generelt arbeid på flere av kommunens bygg er initiert.</t>
  </si>
  <si>
    <t>Brannsikringstiltak kommunale boliger</t>
  </si>
  <si>
    <t>Tiltak utføres løpende på kommunale utleieboliger.</t>
  </si>
  <si>
    <t>Lyse fjernvarme tilkobling kommunale bygg</t>
  </si>
  <si>
    <t>Trones skole nord er installert per mai. Langgata 72 og 76 skal kobles til, men vil nok ikke skje før i 2021.</t>
  </si>
  <si>
    <t>Merking p-plasser skoler og barnehager</t>
  </si>
  <si>
    <t>Pågår løpende på flere skoler og barnehager.</t>
  </si>
  <si>
    <t>Regulering</t>
  </si>
  <si>
    <t>Flere reguleringsprosesser er igangsatt. Mer nøyaktig info om 2020 forbruk vil være tilgjengelig ved 2. perioderapport.</t>
  </si>
  <si>
    <t>Digital. og org. brann og FDV-dokumentasjon formålsbygg</t>
  </si>
  <si>
    <t>Arbeid i oppstartsfase.</t>
  </si>
  <si>
    <t>Enova skolebygg</t>
  </si>
  <si>
    <t>Prosjekt ferdigstilt og sluttrapport sendt Enova.</t>
  </si>
  <si>
    <t>Idrettsbygg rehabilitering</t>
  </si>
  <si>
    <t>Sentrum parkeringsanlegg A8</t>
  </si>
  <si>
    <t>Garderobeanlegg Vagleleiren</t>
  </si>
  <si>
    <t>Som et svar på pålegg fra Arbeidstilsynet om å få på plass løsning for ren/skitten sone, er det er besluttet å leie inn brakker. Sandnes Eiendom vil så fremleie brakkene til Rogaland Brann og Redning (RBR).
Om lag kr 10 millioner vil bli brukt til følgende tiltak: 
- Installasjon av ventilasjonsanlegg som er defekt i kurs/adm bygget, samt sikkerhetsmessige tiltak i lokalene til Sivilforsvaret jf DSB krav
- Bygningsmessige arbeider
- Branntekniske tiltak
- Utløsing av vei
- Fundamentering og etablering av infrastruktur ifbm oppsett av brakker
- Riving gammel bolig
Sandnes Kommune er i dialog med RBR om reforhandling av eksisterende leieavtaler, og investerte beløp vil følgelig dekkes inn i husleie.</t>
  </si>
  <si>
    <t>Austrått svømmehall</t>
  </si>
  <si>
    <t>Bygging pågår med ferdigstilelse i  august 2020. Av erfaring påløper kostnader opptil 18 måneder etter ferdigstillelse.</t>
  </si>
  <si>
    <t>Giskehallen, rehab svømmehallen</t>
  </si>
  <si>
    <t>Prosjektering pågår. Framdrift avhenger av ferdigstilling av Austrått svømmehall.</t>
  </si>
  <si>
    <t>Sandnes rådhus</t>
  </si>
  <si>
    <t>Overtatt. Byggeregnskap planlegges framlagt før sommeren 2020.</t>
  </si>
  <si>
    <t>Utrede ishall</t>
  </si>
  <si>
    <t>Arbeid ikke påbegynt.</t>
  </si>
  <si>
    <t>Nytt produksjonskjøkken Vatne</t>
  </si>
  <si>
    <t>Prosjektet er ferdgistilt. Reklamsjon vedrørende kjøleløsning har ført til noe ekstra påløpte konsulentkostnader.</t>
  </si>
  <si>
    <t>Regnskap april 2019</t>
  </si>
  <si>
    <t>Søkt videreført fra 2018</t>
  </si>
  <si>
    <t>Budsjett 2019</t>
  </si>
  <si>
    <t>Totalt budsjett 2019</t>
  </si>
  <si>
    <t>Prognose på årets utgifter 2019</t>
  </si>
  <si>
    <t>Overføres til 2020</t>
  </si>
  <si>
    <t>Nytt rådhus, kvartalet A4</t>
  </si>
  <si>
    <t xml:space="preserve">Jarle </t>
  </si>
  <si>
    <t>K2</t>
  </si>
  <si>
    <t xml:space="preserve">Overtatt. </t>
  </si>
  <si>
    <t>Skeianetunet, rehabilitering</t>
  </si>
  <si>
    <t>ØP</t>
  </si>
  <si>
    <t/>
  </si>
  <si>
    <t>Ferdig</t>
  </si>
  <si>
    <t>Ny hovedbrannstasjon</t>
  </si>
  <si>
    <t>Ingunn</t>
  </si>
  <si>
    <t>gjenstående utbedringer gjennomføres i 2019</t>
  </si>
  <si>
    <t>Felles øyeblikkelig hjelp-tilbud i ny brannstasjon</t>
  </si>
  <si>
    <t>Ambulansestasjon</t>
  </si>
  <si>
    <t>Mangler avklaring av bestilling for byggetrinn 1. Grunnerverv av S1 ikke ferdigstilt. Detaljregulering av S1 pågår, ventelig 1.gangsbegandling auguat 2019. Riving av eksisterende bygningsmasse omsøkes og igangsettes så fort grunnerverv er på plass. Prosjektering av byggetrinn 1 igangsettes så fort innhold i byggetrinn 1 er avklart og bestilling fra rådmannen foreligger</t>
  </si>
  <si>
    <t>Vitenfabrikken II</t>
  </si>
  <si>
    <t>Rehabilitering kulturbygg</t>
  </si>
  <si>
    <t>Leif Arne</t>
  </si>
  <si>
    <t>K0</t>
  </si>
  <si>
    <t>Rullerende årsbevilgning</t>
  </si>
  <si>
    <t>Pågår</t>
  </si>
  <si>
    <t>Sandnes kunst- og kulturhus, bygg tilp KINOKINO</t>
  </si>
  <si>
    <t>Langgata 76, utskiftning av tak, utvendig rehabilitering</t>
  </si>
  <si>
    <t>Oppstart byggearbeid forventet november/desember</t>
  </si>
  <si>
    <t>Ventilasjonsanlegg Lura bydelshus</t>
  </si>
  <si>
    <t>1.ter 17</t>
  </si>
  <si>
    <t>Ferdigstilt. Avventer sluttfakturering</t>
  </si>
  <si>
    <t>KinoKino og Stasjon K rehabilitering</t>
  </si>
  <si>
    <t>Forprosjekt pågår</t>
  </si>
  <si>
    <t>Prosjekteres i 2019 og gjennomføres sommeren 2020. Samkjøres med prosjekt 15019</t>
  </si>
  <si>
    <t>Vitenfabrikken - nytt gulv på kjøkken</t>
  </si>
  <si>
    <t>Påbegynnes før sommeren og ferdigstilles ila året</t>
  </si>
  <si>
    <t>Kulturhuset - nytt tautrekk og lysanlegg</t>
  </si>
  <si>
    <t>Prosjekteres i 2019 og gjennomføres sommeren 2020. Samkjøres med prosjekt 15016</t>
  </si>
  <si>
    <t>Nytt avlastninssenter med barnebolig</t>
  </si>
  <si>
    <t>Ferdig, men skal gjøres noen tilpasninger på varmeanlegget</t>
  </si>
  <si>
    <t>Rusvernet på Soma, nytt hovedbygg</t>
  </si>
  <si>
    <t>Rolf</t>
  </si>
  <si>
    <t>Planlagt delovertagelse 16/5-19</t>
  </si>
  <si>
    <t>Boligsosial handlingsplan, kjøp av 20 boenheter per år</t>
  </si>
  <si>
    <t>Avhenger av bestilling fra bolig-sosial</t>
  </si>
  <si>
    <t>Boliger for vanskeligstilte</t>
  </si>
  <si>
    <t>2103107 Brattebø: bruker 12.050 mnok i 2019</t>
  </si>
  <si>
    <t>Bofellesskap for personer med psyk. Lidelse, 12 pl, ferdig til 2018</t>
  </si>
  <si>
    <t>Sørbø/Hove. Avventer avklaringer med Husbank før prosjektet går videre.</t>
  </si>
  <si>
    <t>FH boliger, 10 boenheter, ferdig 2020</t>
  </si>
  <si>
    <t>Olsokveien. Reguleringsplan 2.gangsbehandles i august</t>
  </si>
  <si>
    <t>Tilpasninger Hanamyrveien</t>
  </si>
  <si>
    <t>todelt prosjekt, utvendig arbeid ferdigstilt. Invendige arbeider ferdigstilles i 2019</t>
  </si>
  <si>
    <t>Omsorgsboliger m heldøgnstj. For pers m store adferdsutfordringer</t>
  </si>
  <si>
    <t>Regulering pågår</t>
  </si>
  <si>
    <t>Bofellesskap for unge funksjonshemmede med 14 plasser</t>
  </si>
  <si>
    <t>Skeinanegata. Regulering pågår</t>
  </si>
  <si>
    <t>Nytt aktivitetssenter Vågsgjerd</t>
  </si>
  <si>
    <t>usikker</t>
  </si>
  <si>
    <t>Prosjektomfang er usikkert.</t>
  </si>
  <si>
    <t>Rehabilitering kommunale boliger, ca 24 per år</t>
  </si>
  <si>
    <t>Avhenger av at beboere flytter ut. Per april har det vært få utflyttinger, men dette kan endres raskt.</t>
  </si>
  <si>
    <t>Ombygging Skeianegt.14</t>
  </si>
  <si>
    <t xml:space="preserve">Utarbeidelse av dispensasjonssøknad pågår. Mottatt merknader fra naboer. </t>
  </si>
  <si>
    <t>Foreldreinitiativet 3</t>
  </si>
  <si>
    <t>Tomteavklaringer pågår</t>
  </si>
  <si>
    <t>Prosjektet er ikke startet</t>
  </si>
  <si>
    <t>Utviklingsavdelingen foretar mulighetsstudie/regulering</t>
  </si>
  <si>
    <t>Boenhet med personalbase</t>
  </si>
  <si>
    <t>utgår</t>
  </si>
  <si>
    <t>Tlevekår har meldt at dette prosjektet utgår.</t>
  </si>
  <si>
    <t>Prestholen, ny personalbase</t>
  </si>
  <si>
    <t xml:space="preserve"> K2 i sept. 2019 og ferdigstillelse av prosjekt Q2 2020 </t>
  </si>
  <si>
    <t>Syrinveien 2A</t>
  </si>
  <si>
    <t>Ferdgistilling uteområder pågår. Prosjektet er overtatt.</t>
  </si>
  <si>
    <t>Underprosjekt til Bolig sosial handlingsplan. Småhus - 2 per år</t>
  </si>
  <si>
    <t>Rundeskogen BOAS 61 plasser</t>
  </si>
  <si>
    <t>sikker</t>
  </si>
  <si>
    <t>Reklamasjonsarbeider pågår</t>
  </si>
  <si>
    <t>Rehabilitering omsorgsbygg</t>
  </si>
  <si>
    <t>Prosjektering endringer ift bruk av bygningsmasse Åse boas</t>
  </si>
  <si>
    <t>K0 lagt frem. Oppstart bygging Q3 2019</t>
  </si>
  <si>
    <t>Fremdrift avhenger av kommunal saksgang og interessenter i området. 1 MNOK overføres til 2020.</t>
  </si>
  <si>
    <t>Figgjo skole, sanering og nybygg</t>
  </si>
  <si>
    <t>Pågår. Ferdig til skolestart 2019.</t>
  </si>
  <si>
    <t>Skoler, utendørsanlegg</t>
  </si>
  <si>
    <t>Buggeland skole, utvidelse</t>
  </si>
  <si>
    <t>Ny ungdomsskole Bogafjell U18-skole</t>
  </si>
  <si>
    <t>Grunn- og betongarbeider pågår</t>
  </si>
  <si>
    <t>Skaarlia skole</t>
  </si>
  <si>
    <t>Ref styresak SEKF 006-19.</t>
  </si>
  <si>
    <t>Sandved skole, utvidelse</t>
  </si>
  <si>
    <t>Planlegging av elevplasser ved Skeiane ung.skole</t>
  </si>
  <si>
    <t>Siste byggetrinn skal tas i bruk medio desember 2019</t>
  </si>
  <si>
    <t>Stangeland skole, 4 nye grupperom</t>
  </si>
  <si>
    <t>Malmheim skole, utvid. Og modernisering(ferdig 2019)</t>
  </si>
  <si>
    <t>Rammetillatelse er sendt inn, avtale vedr. plassering av BK er ikke på plass</t>
  </si>
  <si>
    <t>Rehabilitering skoler</t>
  </si>
  <si>
    <t>Forprosjekt ombygging/utvidelse Sviland skole</t>
  </si>
  <si>
    <t>Ferdig til skolestart 2021</t>
  </si>
  <si>
    <t>Nye elevplasser Sandved</t>
  </si>
  <si>
    <t>Tine sjekker budsjett 2018</t>
  </si>
  <si>
    <t>Utredning for relokalisering av Altona til Soma skole</t>
  </si>
  <si>
    <t>Oppstart arbeid mai 2019 pga Sandved elever som skal dit fra aug 19</t>
  </si>
  <si>
    <t>Sløydsal Ganddal skole</t>
  </si>
  <si>
    <t>Prosjektering pågår. Ferdgistilles ila året.</t>
  </si>
  <si>
    <t>Anbudsprosess pågår</t>
  </si>
  <si>
    <t>Utendørsanlegg, barnehager</t>
  </si>
  <si>
    <t>Kleivane, ny barnehage med 6 avd.</t>
  </si>
  <si>
    <t>Reklamasjonsarbeid pågår</t>
  </si>
  <si>
    <t>Barnehage i gamle kulturskolebygget, Langgt. 74</t>
  </si>
  <si>
    <t>Avsetning gjelder fjernvarmeinstallasjon (Lyse) som bør samkjøres med gravearbeider for Langgt 72 og 76</t>
  </si>
  <si>
    <t>Rehabilitering barnehager</t>
  </si>
  <si>
    <t>Prosjektering, ny barnehage Hana</t>
  </si>
  <si>
    <t>Mulighetsstudie initieres snarlig. Prosjektet avhenger av eiendomsavklaringer.</t>
  </si>
  <si>
    <t>ENØK, tiltak kommunale bygg</t>
  </si>
  <si>
    <t>ENØK, utfasing av oljekjel</t>
  </si>
  <si>
    <t>Ferdigstilling pågår. Resterende 1.447 MNOK blir ikke brukt og kan reduseres i budsjettet.</t>
  </si>
  <si>
    <t>Enova program energibesparende tiltak i skolebygg for reduksjon av energibehov</t>
  </si>
  <si>
    <t>Ferdgistillingsfase</t>
  </si>
  <si>
    <t>ITV-anlegg (kameraovervåking)</t>
  </si>
  <si>
    <t>Prosess med ny rammeavtale er i gang.</t>
  </si>
  <si>
    <t>Innemiljø i øvrige kommunale bygg, oppgradering</t>
  </si>
  <si>
    <t>Pågår. Stor ressursmangel i SEKF innen energi, gir stor usikkerhet ifht fremdrift.</t>
  </si>
  <si>
    <t>Radontiltak i bygg med for høye Bq verdier</t>
  </si>
  <si>
    <t>Flere små prosjekter i ulike faser</t>
  </si>
  <si>
    <t>Nytt produksjonskjøkken på Vatne</t>
  </si>
  <si>
    <t xml:space="preserve">Kjøletunneller må bygges om, reklamasjonssak pågår. </t>
  </si>
  <si>
    <t>Omlegging intern kommunikasjon for tekniske styresystemer</t>
  </si>
  <si>
    <t>Adgangskontr.anlegg - utfasing eldre låsesystem, overg. til elektr. skallsikring</t>
  </si>
  <si>
    <t>Oppgradering av brannvarslingsanlegg, tiltaksplaner og rommerking</t>
  </si>
  <si>
    <t>Tone</t>
  </si>
  <si>
    <t>Usikker på kapasitet internt/eksternt for å gjennomføre alt. Bedre info ved 2.perioderapport.</t>
  </si>
  <si>
    <t>Branntekniske tiltak i barnehager</t>
  </si>
  <si>
    <t>Branntekniske tiltak i helsebygg</t>
  </si>
  <si>
    <t>Sansynligvis ikke nok midler til å sprinkle serviceleiligheter i Rovik BOAS. Meldes opp i tertialrapport eller økonomiplan?</t>
  </si>
  <si>
    <t>Branntekniske tiltak i skoler</t>
  </si>
  <si>
    <t>Branntekniske tiltak i idretts- og kulturbygg</t>
  </si>
  <si>
    <t>Nedgravde avfallscontainere</t>
  </si>
  <si>
    <t>Usikker på om nok midler.</t>
  </si>
  <si>
    <t>Branntekn. Tiltak i kommunale formålsbygg</t>
  </si>
  <si>
    <t>Brannsikringstiltak i kommunale boliger</t>
  </si>
  <si>
    <t>Programvare og programmering fagservere i kommunens formålsbygg</t>
  </si>
  <si>
    <t>Pågår. Avventer skolebehovsplan, samt prosjekt i Langgata 72/76.</t>
  </si>
  <si>
    <t>Alarmoverføring og heisalarmanlegg</t>
  </si>
  <si>
    <t>Regulering Vagle- og Vatneleiren, gamle Figgjo og gamle Vatne skole, Riskatun</t>
  </si>
  <si>
    <t>Lura BOAS - ventilasjon, vannbåren varme og SD anlegg</t>
  </si>
  <si>
    <t>Oppgradering av dusjanlegg for å hindre legionella</t>
  </si>
  <si>
    <t>Merking av parkeringsplasser på skoler og barnehager</t>
  </si>
  <si>
    <t>RBR har bedt om revidert omfang av garderobeanlegg. SEKF har purret RBR flere ganger for å få behovsavklaring. Prosjektering og rekalkulering igangsettes så snart svar fra RBR foreligger.</t>
  </si>
  <si>
    <t>Sandnes idrettspark, Giskehall 2</t>
  </si>
  <si>
    <t>Riskahallen rehabilitering</t>
  </si>
  <si>
    <t>Iglemyr svømmehall</t>
  </si>
  <si>
    <t>Bygging pågår. Ferdgistilles høst 2020.</t>
  </si>
  <si>
    <t>Giskehallen, rehabilitering av svømmehall</t>
  </si>
  <si>
    <t>Fredmdrift avhenger av ferdgistilling av Iglemyr svømmehall. Forprosjekt pågår</t>
  </si>
  <si>
    <t>Liten flerbrukshall, Skaarlia</t>
  </si>
  <si>
    <t>Ref prosjektnr 30010</t>
  </si>
  <si>
    <t>Rehabilitering idrettsbygg</t>
  </si>
  <si>
    <t>Austråtthallen - Utbedring/etablering av bæring av tak</t>
  </si>
  <si>
    <t>Ferdigstillingsarbeid pågår</t>
  </si>
  <si>
    <t>Austråtthallen - Nytt gulv og etablering av drenering</t>
  </si>
  <si>
    <t>Utføres sommeren 2019 (i skolens ferie)</t>
  </si>
  <si>
    <t>Prosjekter pågår kontinuerlig. Normalt anbud/prosjekteringsfase i første halvår og går til gjennomføring andre halvår.</t>
  </si>
  <si>
    <t>Kommunestyret vedtok i sak 19/20 en full utbygging. Bygget er under prosjektering. Parkeringsdelen planlegges tatt i bruk i tredje kvartal 2021. Næringsdelen planlegges ferdigstilt i fjerde kvartal 2022. Som følge av den stramme økonomiske situasjonen til Sandnes kommune, foreslås dette prosjektet stanset.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</si>
</sst>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
    <numFmt numFmtId="166" formatCode="#,##0,"/>
    <numFmt numFmtId="167" formatCode="_ * #,##0_ ;_ * \-#,##0_ ;_ * &quot;-&quot;??_ ;_ @_ "/>
  </numFmts>
  <fonts count="11" x14ac:knownFonts="1">
    <font>
      <sz val="11"/>
      <color theme="1"/>
      <name val="Calibri"/>
      <family val="2"/>
      <scheme val="minor"/>
    </font>
    <font>
      <sz val="10"/>
      <name val="Arial"/>
      <family val="2"/>
    </font>
    <font>
      <sz val="11"/>
      <color theme="1"/>
      <name val="Calibri"/>
      <family val="2"/>
      <scheme val="minor"/>
    </font>
    <font>
      <sz val="10"/>
      <color theme="1"/>
      <name val="Times New Roman"/>
      <family val="1"/>
    </font>
    <font>
      <b/>
      <u/>
      <sz val="10"/>
      <color theme="1"/>
      <name val="Times New Roman"/>
      <family val="1"/>
    </font>
    <font>
      <sz val="10"/>
      <color theme="0"/>
      <name val="Times New Roman"/>
      <family val="1"/>
    </font>
    <font>
      <sz val="11"/>
      <color theme="0"/>
      <name val="Times New Roman"/>
      <family val="1"/>
    </font>
    <font>
      <b/>
      <sz val="10"/>
      <color theme="1"/>
      <name val="Times New Roman"/>
      <family val="1"/>
    </font>
    <font>
      <b/>
      <sz val="12"/>
      <color theme="1"/>
      <name val="Times New Roman"/>
      <family val="1"/>
    </font>
    <font>
      <sz val="10"/>
      <color rgb="FFFF0000"/>
      <name val="Times New Roman"/>
      <family val="1"/>
    </font>
    <font>
      <sz val="10"/>
      <name val="Times New Roman"/>
      <family val="1"/>
    </font>
  </fonts>
  <fills count="6">
    <fill>
      <patternFill patternType="none"/>
    </fill>
    <fill>
      <patternFill patternType="gray125"/>
    </fill>
    <fill>
      <patternFill patternType="solid">
        <fgColor rgb="FF0061AA"/>
        <bgColor indexed="64"/>
      </patternFill>
    </fill>
    <fill>
      <patternFill patternType="solid">
        <fgColor rgb="FFEEECE1"/>
        <bgColor indexed="64"/>
      </patternFill>
    </fill>
    <fill>
      <patternFill patternType="solid">
        <fgColor rgb="FFFFFF0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s>
  <cellStyleXfs count="4">
    <xf numFmtId="0" fontId="0" fillId="0" borderId="0"/>
    <xf numFmtId="164" fontId="2" fillId="0" borderId="0" applyFont="0" applyFill="0" applyBorder="0" applyAlignment="0" applyProtection="0"/>
    <xf numFmtId="0" fontId="1" fillId="0" borderId="0"/>
    <xf numFmtId="9" fontId="2" fillId="0" borderId="0" applyFont="0" applyFill="0" applyBorder="0" applyAlignment="0" applyProtection="0"/>
  </cellStyleXfs>
  <cellXfs count="66">
    <xf numFmtId="0" fontId="0" fillId="0" borderId="0" xfId="0"/>
    <xf numFmtId="0" fontId="3" fillId="0" borderId="0" xfId="0" applyFont="1" applyAlignment="1">
      <alignment wrapText="1"/>
    </xf>
    <xf numFmtId="0" fontId="3" fillId="0" borderId="0" xfId="0" applyFont="1"/>
    <xf numFmtId="0" fontId="4" fillId="0" borderId="0" xfId="0" applyFont="1" applyAlignment="1">
      <alignment wrapText="1"/>
    </xf>
    <xf numFmtId="0" fontId="5" fillId="0" borderId="0" xfId="0" applyFont="1"/>
    <xf numFmtId="0" fontId="3" fillId="3" borderId="4" xfId="0" applyFont="1" applyFill="1" applyBorder="1" applyAlignment="1">
      <alignment vertical="top" wrapText="1"/>
    </xf>
    <xf numFmtId="0" fontId="3" fillId="3" borderId="6" xfId="0" applyFont="1" applyFill="1" applyBorder="1" applyAlignment="1">
      <alignment vertical="top" wrapText="1"/>
    </xf>
    <xf numFmtId="165" fontId="3" fillId="3" borderId="7" xfId="3" applyNumberFormat="1" applyFont="1" applyFill="1" applyBorder="1" applyAlignment="1">
      <alignment horizontal="right" vertical="top" wrapText="1"/>
    </xf>
    <xf numFmtId="0" fontId="5" fillId="2" borderId="2" xfId="0" applyFont="1" applyFill="1" applyBorder="1" applyAlignment="1">
      <alignment horizontal="left" vertical="center" wrapText="1"/>
    </xf>
    <xf numFmtId="0" fontId="3" fillId="3" borderId="8" xfId="0" applyFont="1" applyFill="1" applyBorder="1" applyAlignment="1">
      <alignment vertical="top" wrapText="1"/>
    </xf>
    <xf numFmtId="0" fontId="5" fillId="2" borderId="2" xfId="0" applyFont="1" applyFill="1" applyBorder="1" applyAlignment="1">
      <alignment horizontal="center" vertical="center" wrapText="1"/>
    </xf>
    <xf numFmtId="0" fontId="3" fillId="3" borderId="5" xfId="0" applyFont="1" applyFill="1" applyBorder="1" applyAlignment="1">
      <alignment vertical="top" wrapText="1"/>
    </xf>
    <xf numFmtId="0" fontId="7" fillId="0" borderId="0" xfId="0" applyFont="1"/>
    <xf numFmtId="49"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166" fontId="3" fillId="3" borderId="8" xfId="1" applyNumberFormat="1" applyFont="1" applyFill="1" applyBorder="1" applyAlignment="1">
      <alignment vertical="top" wrapText="1"/>
    </xf>
    <xf numFmtId="166" fontId="3" fillId="3" borderId="6" xfId="0" applyNumberFormat="1" applyFont="1" applyFill="1" applyBorder="1" applyAlignment="1">
      <alignment horizontal="right" vertical="top" wrapText="1"/>
    </xf>
    <xf numFmtId="166" fontId="3" fillId="3" borderId="8" xfId="0" applyNumberFormat="1" applyFont="1" applyFill="1" applyBorder="1" applyAlignment="1">
      <alignment vertical="top" wrapText="1"/>
    </xf>
    <xf numFmtId="166" fontId="5" fillId="2" borderId="1" xfId="0" applyNumberFormat="1" applyFont="1" applyFill="1" applyBorder="1" applyAlignment="1">
      <alignment horizontal="right" vertical="center"/>
    </xf>
    <xf numFmtId="166" fontId="5" fillId="2" borderId="1" xfId="0" applyNumberFormat="1" applyFont="1" applyFill="1" applyBorder="1" applyAlignment="1">
      <alignment horizontal="right" vertical="top"/>
    </xf>
    <xf numFmtId="0" fontId="6" fillId="2" borderId="2" xfId="0" applyFont="1" applyFill="1" applyBorder="1" applyAlignment="1">
      <alignment horizontal="center" vertical="center" wrapText="1"/>
    </xf>
    <xf numFmtId="166" fontId="3" fillId="0" borderId="0" xfId="0" applyNumberFormat="1" applyFont="1" applyAlignment="1">
      <alignment wrapText="1"/>
    </xf>
    <xf numFmtId="0" fontId="3" fillId="3" borderId="4" xfId="0" applyNumberFormat="1" applyFont="1" applyFill="1" applyBorder="1" applyAlignment="1">
      <alignment vertical="top" wrapText="1"/>
    </xf>
    <xf numFmtId="0" fontId="3" fillId="3" borderId="8" xfId="0" applyNumberFormat="1" applyFont="1" applyFill="1" applyBorder="1" applyAlignment="1">
      <alignment vertical="top" wrapText="1"/>
    </xf>
    <xf numFmtId="0" fontId="3" fillId="3" borderId="8" xfId="1" applyNumberFormat="1" applyFont="1" applyFill="1" applyBorder="1" applyAlignment="1">
      <alignment vertical="top" wrapText="1"/>
    </xf>
    <xf numFmtId="0" fontId="8" fillId="0" borderId="0" xfId="0" applyFont="1" applyAlignment="1">
      <alignment horizontal="right" wrapText="1"/>
    </xf>
    <xf numFmtId="0" fontId="5" fillId="2" borderId="9"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167" fontId="3" fillId="3" borderId="8" xfId="1" applyNumberFormat="1" applyFont="1" applyFill="1" applyBorder="1" applyAlignment="1">
      <alignment vertical="top" wrapText="1"/>
    </xf>
    <xf numFmtId="0" fontId="9" fillId="0" borderId="0" xfId="0" applyFont="1"/>
    <xf numFmtId="0" fontId="5" fillId="2" borderId="3" xfId="0" applyFont="1" applyFill="1" applyBorder="1" applyAlignment="1">
      <alignment horizontal="center" vertical="center" wrapText="1"/>
    </xf>
    <xf numFmtId="3" fontId="3" fillId="3" borderId="0" xfId="1" applyNumberFormat="1" applyFont="1" applyFill="1" applyBorder="1" applyAlignment="1">
      <alignment vertical="top" wrapText="1"/>
    </xf>
    <xf numFmtId="165" fontId="3" fillId="3" borderId="0" xfId="3" applyNumberFormat="1" applyFont="1" applyFill="1" applyBorder="1" applyAlignment="1">
      <alignment horizontal="right" vertical="top" wrapText="1"/>
    </xf>
    <xf numFmtId="167" fontId="3" fillId="3" borderId="10" xfId="1" applyNumberFormat="1" applyFont="1" applyFill="1" applyBorder="1" applyAlignment="1">
      <alignment vertical="top" wrapText="1"/>
    </xf>
    <xf numFmtId="167" fontId="3" fillId="4" borderId="8" xfId="1" applyNumberFormat="1" applyFont="1" applyFill="1" applyBorder="1" applyAlignment="1">
      <alignment vertical="top" wrapText="1"/>
    </xf>
    <xf numFmtId="0" fontId="3" fillId="3" borderId="5" xfId="1" applyNumberFormat="1" applyFont="1" applyFill="1" applyBorder="1" applyAlignment="1">
      <alignment vertical="top" wrapText="1"/>
    </xf>
    <xf numFmtId="166" fontId="3" fillId="3" borderId="5" xfId="1" applyNumberFormat="1" applyFont="1" applyFill="1" applyBorder="1" applyAlignment="1">
      <alignment vertical="top" wrapText="1"/>
    </xf>
    <xf numFmtId="166" fontId="3" fillId="3" borderId="0" xfId="0" applyNumberFormat="1" applyFont="1" applyFill="1" applyBorder="1" applyAlignment="1">
      <alignment horizontal="right" vertical="top" wrapText="1"/>
    </xf>
    <xf numFmtId="0" fontId="3" fillId="3" borderId="5" xfId="0" applyNumberFormat="1" applyFont="1" applyFill="1" applyBorder="1" applyAlignment="1">
      <alignment vertical="top" wrapText="1"/>
    </xf>
    <xf numFmtId="167" fontId="0" fillId="0" borderId="0" xfId="1" applyNumberFormat="1" applyFont="1"/>
    <xf numFmtId="3" fontId="3" fillId="0" borderId="0" xfId="1" applyNumberFormat="1" applyFont="1" applyFill="1" applyBorder="1" applyAlignment="1">
      <alignment vertical="top" wrapText="1"/>
    </xf>
    <xf numFmtId="165" fontId="3" fillId="0" borderId="0" xfId="3" applyNumberFormat="1" applyFont="1" applyFill="1" applyBorder="1" applyAlignment="1">
      <alignment horizontal="right" vertical="top" wrapText="1"/>
    </xf>
    <xf numFmtId="0" fontId="10" fillId="0" borderId="0" xfId="0" applyFont="1"/>
    <xf numFmtId="167" fontId="10" fillId="0" borderId="0" xfId="1" applyNumberFormat="1" applyFont="1" applyAlignment="1">
      <alignment wrapText="1"/>
    </xf>
    <xf numFmtId="167" fontId="10" fillId="0" borderId="0" xfId="1" applyNumberFormat="1" applyFont="1"/>
    <xf numFmtId="167" fontId="3" fillId="0" borderId="0" xfId="1" applyNumberFormat="1" applyFont="1" applyAlignment="1">
      <alignment wrapText="1"/>
    </xf>
    <xf numFmtId="167" fontId="3" fillId="0" borderId="0" xfId="1" applyNumberFormat="1" applyFont="1"/>
    <xf numFmtId="0" fontId="3" fillId="3" borderId="4" xfId="1" applyNumberFormat="1" applyFont="1" applyFill="1" applyBorder="1" applyAlignment="1">
      <alignment vertical="top" wrapText="1"/>
    </xf>
    <xf numFmtId="166" fontId="3" fillId="3" borderId="6" xfId="1" applyNumberFormat="1" applyFont="1" applyFill="1" applyBorder="1" applyAlignment="1">
      <alignment vertical="top" wrapText="1"/>
    </xf>
    <xf numFmtId="166" fontId="3" fillId="3" borderId="4" xfId="1" applyNumberFormat="1" applyFont="1" applyFill="1" applyBorder="1" applyAlignment="1">
      <alignment vertical="top" wrapText="1"/>
    </xf>
    <xf numFmtId="166" fontId="3" fillId="3" borderId="4" xfId="0" applyNumberFormat="1" applyFont="1" applyFill="1" applyBorder="1" applyAlignment="1">
      <alignment vertical="top" wrapText="1"/>
    </xf>
    <xf numFmtId="167" fontId="3" fillId="3" borderId="5" xfId="1" applyNumberFormat="1" applyFont="1" applyFill="1" applyBorder="1" applyAlignment="1">
      <alignment vertical="top" wrapText="1"/>
    </xf>
    <xf numFmtId="167" fontId="3" fillId="4" borderId="5" xfId="1" applyNumberFormat="1" applyFont="1" applyFill="1" applyBorder="1" applyAlignment="1">
      <alignment vertical="top" wrapText="1"/>
    </xf>
    <xf numFmtId="167" fontId="3" fillId="3" borderId="6" xfId="1" applyNumberFormat="1" applyFont="1" applyFill="1" applyBorder="1" applyAlignment="1">
      <alignment vertical="top" wrapText="1"/>
    </xf>
    <xf numFmtId="167" fontId="3" fillId="3" borderId="7" xfId="1" applyNumberFormat="1" applyFont="1" applyFill="1" applyBorder="1" applyAlignment="1">
      <alignment vertical="top" wrapText="1"/>
    </xf>
    <xf numFmtId="166" fontId="3" fillId="3" borderId="5" xfId="0" applyNumberFormat="1" applyFont="1" applyFill="1" applyBorder="1" applyAlignment="1">
      <alignment vertical="top" wrapText="1"/>
    </xf>
    <xf numFmtId="165" fontId="3" fillId="0" borderId="0" xfId="3" applyNumberFormat="1" applyFont="1"/>
    <xf numFmtId="9" fontId="3" fillId="0" borderId="0" xfId="3" applyFont="1"/>
    <xf numFmtId="166" fontId="3" fillId="0" borderId="0" xfId="0" applyNumberFormat="1" applyFont="1"/>
    <xf numFmtId="167" fontId="0" fillId="0" borderId="0" xfId="1" applyNumberFormat="1" applyFont="1" applyFill="1"/>
    <xf numFmtId="0" fontId="0" fillId="0" borderId="0" xfId="0" applyFill="1"/>
    <xf numFmtId="167" fontId="3" fillId="3" borderId="6" xfId="1" applyNumberFormat="1" applyFont="1" applyFill="1" applyBorder="1" applyAlignment="1">
      <alignment horizontal="right" vertical="top" wrapText="1"/>
    </xf>
    <xf numFmtId="167" fontId="3" fillId="3" borderId="5" xfId="1" applyNumberFormat="1" applyFont="1" applyFill="1" applyBorder="1" applyAlignment="1">
      <alignment horizontal="right" vertical="top" wrapText="1"/>
    </xf>
    <xf numFmtId="167" fontId="3" fillId="3" borderId="8" xfId="1" applyNumberFormat="1" applyFont="1" applyFill="1" applyBorder="1" applyAlignment="1">
      <alignment horizontal="right" vertical="top" wrapText="1"/>
    </xf>
    <xf numFmtId="49" fontId="5" fillId="5" borderId="1" xfId="0" applyNumberFormat="1" applyFont="1" applyFill="1" applyBorder="1" applyAlignment="1">
      <alignment horizontal="left" vertical="center" wrapText="1"/>
    </xf>
  </cellXfs>
  <cellStyles count="4">
    <cellStyle name="Komma" xfId="1" builtinId="3"/>
    <cellStyle name="Normal" xfId="0" builtinId="0"/>
    <cellStyle name="Normal 2" xfId="2" xr:uid="{00000000-0005-0000-0000-000002000000}"/>
    <cellStyle name="Prosent" xfId="3" builtinId="5"/>
  </cellStyles>
  <dxfs count="555">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inaasl\AppData\Local\Microsoft\Windows\Temporary%20Internet%20Files\Content.Outlook\KQOE8OLV\Oversikt%20over%20p&#229;g&#229;ende%20investeringsprosjekter%20Sandnes%20eiendomsselskap%20KF%20april%202019%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1"/>
      <sheetName val="Investeringsprosjekter SEKF"/>
      <sheetName val="LAA"/>
      <sheetName val="MB"/>
      <sheetName val="RÅ"/>
      <sheetName val="FH"/>
      <sheetName val="JH"/>
      <sheetName val="JA"/>
      <sheetName val="IB"/>
      <sheetName val="UTV"/>
      <sheetName val="Ark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3"/>
  <sheetViews>
    <sheetView tabSelected="1" showRuler="0" zoomScaleNormal="100" zoomScalePageLayoutView="90" workbookViewId="0">
      <pane ySplit="2" topLeftCell="A79" activePane="bottomLeft" state="frozen"/>
      <selection pane="bottomLeft" activeCell="R82" sqref="R82"/>
    </sheetView>
  </sheetViews>
  <sheetFormatPr baseColWidth="10" defaultColWidth="11.42578125" defaultRowHeight="12.75" x14ac:dyDescent="0.2"/>
  <cols>
    <col min="1" max="1" width="4" style="2" bestFit="1" customWidth="1"/>
    <col min="2" max="2" width="11" style="2" customWidth="1"/>
    <col min="3" max="3" width="25" style="1" customWidth="1"/>
    <col min="4" max="4" width="11.5703125" style="1" customWidth="1"/>
    <col min="5" max="5" width="6.5703125" style="1" customWidth="1"/>
    <col min="6" max="8" width="11.5703125" style="1" customWidth="1"/>
    <col min="9" max="9" width="11.140625" style="1" customWidth="1"/>
    <col min="10" max="11" width="13.42578125" style="2" customWidth="1"/>
    <col min="12" max="13" width="12.42578125" style="2" customWidth="1"/>
    <col min="14" max="14" width="14.42578125" style="2" customWidth="1"/>
    <col min="15" max="15" width="12.5703125" style="2" customWidth="1"/>
    <col min="16" max="16" width="11.42578125" style="2" customWidth="1"/>
    <col min="17" max="17" width="12.5703125" style="2" customWidth="1"/>
    <col min="18" max="18" width="14.42578125" style="47" customWidth="1"/>
    <col min="19" max="19" width="16" style="2" customWidth="1"/>
    <col min="20" max="20" width="48" style="1" customWidth="1"/>
    <col min="21" max="16384" width="11.42578125" style="2"/>
  </cols>
  <sheetData>
    <row r="1" spans="1:20" ht="15.75" x14ac:dyDescent="0.25">
      <c r="A1" s="12" t="s">
        <v>0</v>
      </c>
      <c r="C1" s="3" t="s">
        <v>1</v>
      </c>
      <c r="D1" s="3"/>
      <c r="E1" s="3"/>
      <c r="F1" s="3"/>
      <c r="G1" s="3"/>
      <c r="H1" s="3"/>
      <c r="I1" s="3"/>
      <c r="J1" s="1"/>
      <c r="K1" s="1"/>
      <c r="T1" s="25" t="s">
        <v>2</v>
      </c>
    </row>
    <row r="2" spans="1:20" s="4" customFormat="1" ht="42" customHeight="1" x14ac:dyDescent="0.2">
      <c r="A2" s="26"/>
      <c r="B2" s="26" t="s">
        <v>3</v>
      </c>
      <c r="C2" s="26" t="s">
        <v>4</v>
      </c>
      <c r="D2" s="27" t="s">
        <v>5</v>
      </c>
      <c r="E2" s="27" t="s">
        <v>6</v>
      </c>
      <c r="F2" s="8" t="s">
        <v>7</v>
      </c>
      <c r="G2" s="8" t="s">
        <v>8</v>
      </c>
      <c r="H2" s="10" t="s">
        <v>9</v>
      </c>
      <c r="I2" s="10" t="s">
        <v>10</v>
      </c>
      <c r="J2" s="10" t="s">
        <v>11</v>
      </c>
      <c r="K2" s="10" t="s">
        <v>12</v>
      </c>
      <c r="L2" s="10" t="s">
        <v>13</v>
      </c>
      <c r="M2" s="10" t="s">
        <v>14</v>
      </c>
      <c r="N2" s="10" t="s">
        <v>15</v>
      </c>
      <c r="O2" s="31" t="s">
        <v>16</v>
      </c>
      <c r="P2" s="31" t="s">
        <v>17</v>
      </c>
      <c r="Q2" s="28" t="s">
        <v>18</v>
      </c>
      <c r="R2" s="20" t="s">
        <v>19</v>
      </c>
      <c r="S2" s="10" t="s">
        <v>20</v>
      </c>
      <c r="T2" s="20" t="s">
        <v>21</v>
      </c>
    </row>
    <row r="3" spans="1:20" s="1" customFormat="1" ht="25.5" x14ac:dyDescent="0.2">
      <c r="A3" s="5">
        <v>1</v>
      </c>
      <c r="B3" s="22">
        <v>56101</v>
      </c>
      <c r="C3" s="5" t="s">
        <v>22</v>
      </c>
      <c r="D3" s="11" t="s">
        <v>23</v>
      </c>
      <c r="E3" s="11"/>
      <c r="F3" s="63" t="s">
        <v>24</v>
      </c>
      <c r="G3" s="52"/>
      <c r="H3" s="52"/>
      <c r="I3" s="52"/>
      <c r="J3" s="52">
        <v>315</v>
      </c>
      <c r="K3" s="53">
        <v>-739</v>
      </c>
      <c r="L3" s="54">
        <v>3000</v>
      </c>
      <c r="M3" s="55">
        <f t="shared" ref="M3:M65" si="0">K3+L3</f>
        <v>2261</v>
      </c>
      <c r="N3" s="7">
        <f>IFERROR(J3/M3,"")</f>
        <v>0.13931888544891641</v>
      </c>
      <c r="O3" s="32" t="s">
        <v>25</v>
      </c>
      <c r="P3" s="33" t="s">
        <v>26</v>
      </c>
      <c r="Q3" s="18">
        <v>2261000</v>
      </c>
      <c r="R3" s="62"/>
      <c r="S3" s="16">
        <f t="shared" ref="S3:S66" si="1">Q3-M3*1000</f>
        <v>0</v>
      </c>
      <c r="T3" s="13" t="s">
        <v>27</v>
      </c>
    </row>
    <row r="4" spans="1:20" s="1" customFormat="1" x14ac:dyDescent="0.2">
      <c r="A4" s="11">
        <v>2</v>
      </c>
      <c r="B4" s="22">
        <v>56102</v>
      </c>
      <c r="C4" s="6" t="s">
        <v>28</v>
      </c>
      <c r="D4" s="5" t="s">
        <v>29</v>
      </c>
      <c r="E4" s="11"/>
      <c r="F4" s="29">
        <v>2000</v>
      </c>
      <c r="G4" s="29"/>
      <c r="H4" s="29"/>
      <c r="I4" s="29"/>
      <c r="J4" s="29">
        <v>54</v>
      </c>
      <c r="K4" s="53">
        <v>384</v>
      </c>
      <c r="L4" s="29">
        <v>1600</v>
      </c>
      <c r="M4" s="34">
        <f t="shared" si="0"/>
        <v>1984</v>
      </c>
      <c r="N4" s="7">
        <f t="shared" ref="N4:N67" si="2">IFERROR(J4/M4,"")</f>
        <v>2.7217741935483871E-2</v>
      </c>
      <c r="O4" s="32" t="s">
        <v>25</v>
      </c>
      <c r="P4" s="33" t="s">
        <v>26</v>
      </c>
      <c r="Q4" s="18">
        <v>1984000</v>
      </c>
      <c r="R4" s="62"/>
      <c r="S4" s="16">
        <f t="shared" si="1"/>
        <v>0</v>
      </c>
      <c r="T4" s="13" t="s">
        <v>30</v>
      </c>
    </row>
    <row r="5" spans="1:20" s="1" customFormat="1" ht="25.5" x14ac:dyDescent="0.2">
      <c r="A5" s="5">
        <v>3</v>
      </c>
      <c r="B5" s="22">
        <v>56103</v>
      </c>
      <c r="C5" s="50" t="s">
        <v>31</v>
      </c>
      <c r="D5" s="50" t="s">
        <v>29</v>
      </c>
      <c r="E5" s="37"/>
      <c r="F5" s="29">
        <v>2000</v>
      </c>
      <c r="G5" s="29"/>
      <c r="H5" s="29"/>
      <c r="I5" s="29"/>
      <c r="J5" s="29">
        <v>38</v>
      </c>
      <c r="K5" s="53">
        <v>205</v>
      </c>
      <c r="L5" s="29">
        <v>1000</v>
      </c>
      <c r="M5" s="34">
        <f t="shared" si="0"/>
        <v>1205</v>
      </c>
      <c r="N5" s="7">
        <f t="shared" si="2"/>
        <v>3.1535269709543567E-2</v>
      </c>
      <c r="O5" s="32" t="s">
        <v>25</v>
      </c>
      <c r="P5" s="33" t="s">
        <v>26</v>
      </c>
      <c r="Q5" s="18">
        <v>1205000</v>
      </c>
      <c r="R5" s="62"/>
      <c r="S5" s="16">
        <f t="shared" si="1"/>
        <v>0</v>
      </c>
      <c r="T5" s="13" t="s">
        <v>30</v>
      </c>
    </row>
    <row r="6" spans="1:20" s="1" customFormat="1" ht="25.5" x14ac:dyDescent="0.2">
      <c r="A6" s="11">
        <v>4</v>
      </c>
      <c r="B6" s="22">
        <v>56104</v>
      </c>
      <c r="C6" s="15" t="s">
        <v>32</v>
      </c>
      <c r="D6" s="15" t="s">
        <v>29</v>
      </c>
      <c r="E6" s="15"/>
      <c r="F6" s="29"/>
      <c r="G6" s="29"/>
      <c r="H6" s="29"/>
      <c r="I6" s="29"/>
      <c r="J6" s="29">
        <v>45</v>
      </c>
      <c r="K6" s="53">
        <v>923</v>
      </c>
      <c r="L6" s="29">
        <v>0</v>
      </c>
      <c r="M6" s="34">
        <f t="shared" si="0"/>
        <v>923</v>
      </c>
      <c r="N6" s="7">
        <f t="shared" si="2"/>
        <v>4.8754062838569881E-2</v>
      </c>
      <c r="O6" s="32" t="s">
        <v>25</v>
      </c>
      <c r="P6" s="33" t="s">
        <v>26</v>
      </c>
      <c r="Q6" s="18">
        <v>923000</v>
      </c>
      <c r="R6" s="62"/>
      <c r="S6" s="16">
        <f t="shared" si="1"/>
        <v>0</v>
      </c>
      <c r="T6" s="13" t="s">
        <v>33</v>
      </c>
    </row>
    <row r="7" spans="1:20" s="1" customFormat="1" ht="51" x14ac:dyDescent="0.2">
      <c r="A7" s="5">
        <v>5</v>
      </c>
      <c r="B7" s="22">
        <v>56105</v>
      </c>
      <c r="C7" s="15" t="s">
        <v>34</v>
      </c>
      <c r="D7" s="15" t="s">
        <v>29</v>
      </c>
      <c r="E7" s="15"/>
      <c r="F7" s="29">
        <v>15250</v>
      </c>
      <c r="G7" s="29"/>
      <c r="H7" s="29"/>
      <c r="I7" s="29"/>
      <c r="J7" s="29">
        <v>316</v>
      </c>
      <c r="K7" s="53">
        <v>977</v>
      </c>
      <c r="L7" s="29">
        <v>12873</v>
      </c>
      <c r="M7" s="34">
        <f t="shared" si="0"/>
        <v>13850</v>
      </c>
      <c r="N7" s="7">
        <f t="shared" si="2"/>
        <v>2.2815884476534296E-2</v>
      </c>
      <c r="O7" s="32" t="s">
        <v>25</v>
      </c>
      <c r="P7" s="33" t="s">
        <v>35</v>
      </c>
      <c r="Q7" s="18">
        <v>13850000</v>
      </c>
      <c r="R7" s="62"/>
      <c r="S7" s="16">
        <f t="shared" si="1"/>
        <v>0</v>
      </c>
      <c r="T7" s="13" t="s">
        <v>36</v>
      </c>
    </row>
    <row r="8" spans="1:20" s="1" customFormat="1" ht="38.25" x14ac:dyDescent="0.2">
      <c r="A8" s="11">
        <v>6</v>
      </c>
      <c r="B8" s="22">
        <v>56106</v>
      </c>
      <c r="C8" s="15" t="s">
        <v>37</v>
      </c>
      <c r="D8" s="15" t="s">
        <v>29</v>
      </c>
      <c r="E8" s="15"/>
      <c r="F8" s="29">
        <v>26000</v>
      </c>
      <c r="G8" s="29"/>
      <c r="H8" s="29"/>
      <c r="I8" s="29"/>
      <c r="J8" s="29">
        <v>1568</v>
      </c>
      <c r="K8" s="53">
        <v>-435</v>
      </c>
      <c r="L8" s="29">
        <v>25000</v>
      </c>
      <c r="M8" s="34">
        <f t="shared" si="0"/>
        <v>24565</v>
      </c>
      <c r="N8" s="7">
        <f t="shared" si="2"/>
        <v>6.3830653368613877E-2</v>
      </c>
      <c r="O8" s="32" t="s">
        <v>38</v>
      </c>
      <c r="P8" s="33" t="s">
        <v>26</v>
      </c>
      <c r="Q8" s="18">
        <v>24565000</v>
      </c>
      <c r="R8" s="62"/>
      <c r="S8" s="16">
        <f t="shared" si="1"/>
        <v>0</v>
      </c>
      <c r="T8" s="13" t="s">
        <v>39</v>
      </c>
    </row>
    <row r="9" spans="1:20" s="1" customFormat="1" ht="25.5" x14ac:dyDescent="0.2">
      <c r="A9" s="5">
        <v>7</v>
      </c>
      <c r="B9" s="22">
        <v>56107</v>
      </c>
      <c r="C9" s="15" t="s">
        <v>40</v>
      </c>
      <c r="D9" s="15" t="s">
        <v>29</v>
      </c>
      <c r="E9" s="15"/>
      <c r="F9" s="29">
        <v>21300</v>
      </c>
      <c r="G9" s="29"/>
      <c r="H9" s="29"/>
      <c r="I9" s="29"/>
      <c r="J9" s="29">
        <v>70</v>
      </c>
      <c r="K9" s="53">
        <v>669</v>
      </c>
      <c r="L9" s="29">
        <v>20300</v>
      </c>
      <c r="M9" s="34">
        <f t="shared" si="0"/>
        <v>20969</v>
      </c>
      <c r="N9" s="7">
        <f t="shared" si="2"/>
        <v>3.3382612427869714E-3</v>
      </c>
      <c r="O9" s="32" t="s">
        <v>25</v>
      </c>
      <c r="P9" s="33" t="s">
        <v>26</v>
      </c>
      <c r="Q9" s="18">
        <v>20969000</v>
      </c>
      <c r="R9" s="62"/>
      <c r="S9" s="16">
        <f t="shared" si="1"/>
        <v>0</v>
      </c>
      <c r="T9" s="13" t="s">
        <v>41</v>
      </c>
    </row>
    <row r="10" spans="1:20" s="1" customFormat="1" ht="25.5" x14ac:dyDescent="0.2">
      <c r="A10" s="11">
        <v>8</v>
      </c>
      <c r="B10" s="22">
        <v>56108</v>
      </c>
      <c r="C10" s="15" t="s">
        <v>42</v>
      </c>
      <c r="D10" s="15" t="s">
        <v>29</v>
      </c>
      <c r="E10" s="15"/>
      <c r="F10" s="29">
        <v>3750</v>
      </c>
      <c r="G10" s="29"/>
      <c r="H10" s="29"/>
      <c r="I10" s="29"/>
      <c r="J10" s="29">
        <v>0</v>
      </c>
      <c r="K10" s="53"/>
      <c r="L10" s="29">
        <v>3750</v>
      </c>
      <c r="M10" s="34">
        <f t="shared" si="0"/>
        <v>3750</v>
      </c>
      <c r="N10" s="7">
        <f t="shared" si="2"/>
        <v>0</v>
      </c>
      <c r="O10" s="32" t="s">
        <v>25</v>
      </c>
      <c r="P10" s="33" t="s">
        <v>43</v>
      </c>
      <c r="Q10" s="18">
        <v>3750000</v>
      </c>
      <c r="R10" s="62"/>
      <c r="S10" s="16">
        <f t="shared" si="1"/>
        <v>0</v>
      </c>
      <c r="T10" s="13" t="s">
        <v>44</v>
      </c>
    </row>
    <row r="11" spans="1:20" s="1" customFormat="1" ht="38.25" x14ac:dyDescent="0.2">
      <c r="A11" s="5">
        <v>9</v>
      </c>
      <c r="B11" s="22">
        <v>56201</v>
      </c>
      <c r="C11" s="15" t="s">
        <v>45</v>
      </c>
      <c r="D11" s="15" t="s">
        <v>46</v>
      </c>
      <c r="E11" s="15"/>
      <c r="F11" s="64" t="s">
        <v>24</v>
      </c>
      <c r="G11" s="29"/>
      <c r="H11" s="29"/>
      <c r="I11" s="29"/>
      <c r="J11" s="29">
        <v>1489</v>
      </c>
      <c r="K11" s="53">
        <v>8580</v>
      </c>
      <c r="L11" s="29">
        <v>8000</v>
      </c>
      <c r="M11" s="34">
        <f t="shared" si="0"/>
        <v>16580</v>
      </c>
      <c r="N11" s="7">
        <f t="shared" si="2"/>
        <v>8.9806996381182141E-2</v>
      </c>
      <c r="O11" s="32" t="s">
        <v>25</v>
      </c>
      <c r="P11" s="33" t="s">
        <v>43</v>
      </c>
      <c r="Q11" s="18">
        <v>16580000</v>
      </c>
      <c r="R11" s="62"/>
      <c r="S11" s="16">
        <f t="shared" si="1"/>
        <v>0</v>
      </c>
      <c r="T11" s="13" t="s">
        <v>47</v>
      </c>
    </row>
    <row r="12" spans="1:20" s="1" customFormat="1" ht="38.25" x14ac:dyDescent="0.2">
      <c r="A12" s="11">
        <v>10</v>
      </c>
      <c r="B12" s="22">
        <v>56203</v>
      </c>
      <c r="C12" s="15" t="s">
        <v>48</v>
      </c>
      <c r="D12" s="15" t="s">
        <v>49</v>
      </c>
      <c r="E12" s="15"/>
      <c r="F12" s="64" t="s">
        <v>24</v>
      </c>
      <c r="G12" s="29"/>
      <c r="H12" s="29"/>
      <c r="I12" s="29"/>
      <c r="J12" s="29">
        <v>17978</v>
      </c>
      <c r="K12" s="53"/>
      <c r="L12" s="29">
        <v>0</v>
      </c>
      <c r="M12" s="34">
        <f t="shared" si="0"/>
        <v>0</v>
      </c>
      <c r="N12" s="7" t="str">
        <f t="shared" si="2"/>
        <v/>
      </c>
      <c r="O12" s="32" t="s">
        <v>25</v>
      </c>
      <c r="P12" s="33" t="s">
        <v>26</v>
      </c>
      <c r="Q12" s="18">
        <v>61972000</v>
      </c>
      <c r="R12" s="62"/>
      <c r="S12" s="16">
        <f t="shared" si="1"/>
        <v>61972000</v>
      </c>
      <c r="T12" s="13" t="s">
        <v>50</v>
      </c>
    </row>
    <row r="13" spans="1:20" s="1" customFormat="1" ht="25.5" x14ac:dyDescent="0.2">
      <c r="A13" s="5">
        <v>11</v>
      </c>
      <c r="B13" s="22">
        <v>56205</v>
      </c>
      <c r="C13" s="15" t="s">
        <v>51</v>
      </c>
      <c r="D13" s="15" t="s">
        <v>23</v>
      </c>
      <c r="E13" s="15"/>
      <c r="F13" s="64" t="s">
        <v>24</v>
      </c>
      <c r="G13" s="29"/>
      <c r="H13" s="29"/>
      <c r="I13" s="29"/>
      <c r="J13" s="29">
        <v>974</v>
      </c>
      <c r="K13" s="53">
        <v>979</v>
      </c>
      <c r="L13" s="29">
        <v>10000</v>
      </c>
      <c r="M13" s="34">
        <f t="shared" si="0"/>
        <v>10979</v>
      </c>
      <c r="N13" s="7">
        <f t="shared" si="2"/>
        <v>8.8714819200291464E-2</v>
      </c>
      <c r="O13" s="32" t="s">
        <v>52</v>
      </c>
      <c r="P13" s="33" t="s">
        <v>26</v>
      </c>
      <c r="Q13" s="18">
        <v>10979000</v>
      </c>
      <c r="R13" s="62"/>
      <c r="S13" s="16">
        <f t="shared" si="1"/>
        <v>0</v>
      </c>
      <c r="T13" s="13" t="s">
        <v>53</v>
      </c>
    </row>
    <row r="14" spans="1:20" s="1" customFormat="1" ht="25.5" x14ac:dyDescent="0.2">
      <c r="A14" s="11">
        <v>12</v>
      </c>
      <c r="B14" s="22">
        <v>56206</v>
      </c>
      <c r="C14" s="15" t="s">
        <v>54</v>
      </c>
      <c r="D14" s="15" t="s">
        <v>55</v>
      </c>
      <c r="E14" s="15"/>
      <c r="F14" s="64"/>
      <c r="G14" s="29"/>
      <c r="H14" s="29"/>
      <c r="I14" s="29"/>
      <c r="J14" s="29">
        <v>288</v>
      </c>
      <c r="K14" s="53">
        <v>500</v>
      </c>
      <c r="L14" s="29">
        <v>2000</v>
      </c>
      <c r="M14" s="34">
        <f t="shared" si="0"/>
        <v>2500</v>
      </c>
      <c r="N14" s="7">
        <f t="shared" si="2"/>
        <v>0.1152</v>
      </c>
      <c r="O14" s="32" t="s">
        <v>25</v>
      </c>
      <c r="P14" s="33" t="s">
        <v>35</v>
      </c>
      <c r="Q14" s="18">
        <v>2500000</v>
      </c>
      <c r="R14" s="62"/>
      <c r="S14" s="16">
        <f t="shared" si="1"/>
        <v>0</v>
      </c>
      <c r="T14" s="13" t="s">
        <v>56</v>
      </c>
    </row>
    <row r="15" spans="1:20" s="1" customFormat="1" ht="25.5" x14ac:dyDescent="0.2">
      <c r="A15" s="5">
        <v>13</v>
      </c>
      <c r="B15" s="22">
        <v>56207</v>
      </c>
      <c r="C15" s="15" t="s">
        <v>57</v>
      </c>
      <c r="D15" s="15" t="s">
        <v>55</v>
      </c>
      <c r="E15" s="15"/>
      <c r="F15" s="64" t="s">
        <v>24</v>
      </c>
      <c r="G15" s="29"/>
      <c r="H15" s="29"/>
      <c r="I15" s="29"/>
      <c r="J15" s="29">
        <v>3350</v>
      </c>
      <c r="K15" s="53">
        <v>-2914</v>
      </c>
      <c r="L15" s="29">
        <v>13233</v>
      </c>
      <c r="M15" s="34">
        <f t="shared" si="0"/>
        <v>10319</v>
      </c>
      <c r="N15" s="7">
        <f t="shared" si="2"/>
        <v>0.32464386083922858</v>
      </c>
      <c r="O15" s="32" t="s">
        <v>25</v>
      </c>
      <c r="P15" s="33" t="s">
        <v>26</v>
      </c>
      <c r="Q15" s="18">
        <v>10319000</v>
      </c>
      <c r="R15" s="62"/>
      <c r="S15" s="16">
        <f t="shared" si="1"/>
        <v>0</v>
      </c>
      <c r="T15" s="13" t="s">
        <v>58</v>
      </c>
    </row>
    <row r="16" spans="1:20" s="1" customFormat="1" ht="25.5" x14ac:dyDescent="0.2">
      <c r="A16" s="11">
        <v>14</v>
      </c>
      <c r="B16" s="22">
        <v>56208</v>
      </c>
      <c r="C16" s="15" t="s">
        <v>59</v>
      </c>
      <c r="D16" s="15" t="s">
        <v>55</v>
      </c>
      <c r="E16" s="15"/>
      <c r="F16" s="29">
        <v>10000</v>
      </c>
      <c r="G16" s="29"/>
      <c r="H16" s="29"/>
      <c r="I16" s="29"/>
      <c r="J16" s="29">
        <v>150</v>
      </c>
      <c r="K16" s="53">
        <v>-182</v>
      </c>
      <c r="L16" s="29">
        <v>9770</v>
      </c>
      <c r="M16" s="34">
        <f t="shared" si="0"/>
        <v>9588</v>
      </c>
      <c r="N16" s="7">
        <f t="shared" si="2"/>
        <v>1.5644555694618274E-2</v>
      </c>
      <c r="O16" s="32" t="s">
        <v>52</v>
      </c>
      <c r="P16" s="33" t="s">
        <v>35</v>
      </c>
      <c r="Q16" s="18">
        <v>7588000</v>
      </c>
      <c r="R16" s="62">
        <v>2000</v>
      </c>
      <c r="S16" s="16">
        <f t="shared" si="1"/>
        <v>-2000000</v>
      </c>
      <c r="T16" s="13" t="s">
        <v>60</v>
      </c>
    </row>
    <row r="17" spans="1:20" s="1" customFormat="1" ht="25.5" x14ac:dyDescent="0.2">
      <c r="A17" s="5">
        <v>15</v>
      </c>
      <c r="B17" s="22">
        <v>56209</v>
      </c>
      <c r="C17" s="15" t="s">
        <v>61</v>
      </c>
      <c r="D17" s="15" t="s">
        <v>29</v>
      </c>
      <c r="E17" s="15"/>
      <c r="F17" s="29">
        <v>7100</v>
      </c>
      <c r="G17" s="29"/>
      <c r="H17" s="29"/>
      <c r="I17" s="29"/>
      <c r="J17" s="29">
        <v>0</v>
      </c>
      <c r="K17" s="53">
        <v>358</v>
      </c>
      <c r="L17" s="29">
        <v>6500</v>
      </c>
      <c r="M17" s="34">
        <f t="shared" si="0"/>
        <v>6858</v>
      </c>
      <c r="N17" s="7">
        <f t="shared" si="2"/>
        <v>0</v>
      </c>
      <c r="O17" s="32" t="s">
        <v>52</v>
      </c>
      <c r="P17" s="33" t="s">
        <v>43</v>
      </c>
      <c r="Q17" s="18">
        <v>3858000</v>
      </c>
      <c r="R17" s="62">
        <v>3000</v>
      </c>
      <c r="S17" s="16">
        <f t="shared" si="1"/>
        <v>-3000000</v>
      </c>
      <c r="T17" s="13" t="s">
        <v>62</v>
      </c>
    </row>
    <row r="18" spans="1:20" s="1" customFormat="1" ht="25.5" x14ac:dyDescent="0.2">
      <c r="A18" s="11">
        <v>16</v>
      </c>
      <c r="B18" s="22">
        <v>56210</v>
      </c>
      <c r="C18" s="15" t="s">
        <v>63</v>
      </c>
      <c r="D18" s="15" t="s">
        <v>64</v>
      </c>
      <c r="E18" s="15"/>
      <c r="F18" s="29">
        <v>46300</v>
      </c>
      <c r="G18" s="29"/>
      <c r="H18" s="29"/>
      <c r="I18" s="29"/>
      <c r="J18" s="29">
        <v>96</v>
      </c>
      <c r="K18" s="53">
        <v>2033</v>
      </c>
      <c r="L18" s="29">
        <v>24600</v>
      </c>
      <c r="M18" s="34">
        <f t="shared" si="0"/>
        <v>26633</v>
      </c>
      <c r="N18" s="7">
        <f t="shared" si="2"/>
        <v>3.6045507453159615E-3</v>
      </c>
      <c r="O18" s="32" t="s">
        <v>25</v>
      </c>
      <c r="P18" s="33" t="s">
        <v>35</v>
      </c>
      <c r="Q18" s="18">
        <v>26633000</v>
      </c>
      <c r="R18" s="62"/>
      <c r="S18" s="16">
        <f t="shared" si="1"/>
        <v>0</v>
      </c>
      <c r="T18" s="13" t="s">
        <v>65</v>
      </c>
    </row>
    <row r="19" spans="1:20" s="1" customFormat="1" ht="38.25" x14ac:dyDescent="0.2">
      <c r="A19" s="5">
        <v>17</v>
      </c>
      <c r="B19" s="22">
        <v>56212</v>
      </c>
      <c r="C19" s="9" t="s">
        <v>66</v>
      </c>
      <c r="D19" s="9" t="s">
        <v>64</v>
      </c>
      <c r="E19" s="9"/>
      <c r="F19" s="29">
        <v>83600</v>
      </c>
      <c r="G19" s="29"/>
      <c r="H19" s="29"/>
      <c r="I19" s="29"/>
      <c r="J19" s="29">
        <v>0</v>
      </c>
      <c r="K19" s="53">
        <v>115</v>
      </c>
      <c r="L19" s="29">
        <v>6850</v>
      </c>
      <c r="M19" s="34">
        <f t="shared" si="0"/>
        <v>6965</v>
      </c>
      <c r="N19" s="7">
        <f t="shared" si="2"/>
        <v>0</v>
      </c>
      <c r="O19" s="32" t="s">
        <v>52</v>
      </c>
      <c r="P19" s="33" t="s">
        <v>43</v>
      </c>
      <c r="Q19" s="19">
        <v>6965000</v>
      </c>
      <c r="R19" s="62"/>
      <c r="S19" s="16">
        <f t="shared" si="1"/>
        <v>0</v>
      </c>
      <c r="T19" s="13" t="s">
        <v>67</v>
      </c>
    </row>
    <row r="20" spans="1:20" s="1" customFormat="1" x14ac:dyDescent="0.2">
      <c r="A20" s="11">
        <v>18</v>
      </c>
      <c r="B20" s="22">
        <v>56215</v>
      </c>
      <c r="C20" s="51" t="s">
        <v>68</v>
      </c>
      <c r="D20" s="17" t="s">
        <v>64</v>
      </c>
      <c r="E20" s="17"/>
      <c r="F20" s="29">
        <v>104500</v>
      </c>
      <c r="G20" s="29"/>
      <c r="H20" s="29"/>
      <c r="I20" s="29"/>
      <c r="J20" s="29">
        <v>365</v>
      </c>
      <c r="K20" s="53">
        <v>171</v>
      </c>
      <c r="L20" s="29">
        <v>2100</v>
      </c>
      <c r="M20" s="34">
        <f t="shared" si="0"/>
        <v>2271</v>
      </c>
      <c r="N20" s="7">
        <f t="shared" si="2"/>
        <v>0.16072214883311317</v>
      </c>
      <c r="O20" s="32" t="s">
        <v>25</v>
      </c>
      <c r="P20" s="33" t="s">
        <v>35</v>
      </c>
      <c r="Q20" s="19">
        <v>2271000</v>
      </c>
      <c r="R20" s="62"/>
      <c r="S20" s="16">
        <f t="shared" si="1"/>
        <v>0</v>
      </c>
      <c r="T20" s="13" t="s">
        <v>69</v>
      </c>
    </row>
    <row r="21" spans="1:20" s="1" customFormat="1" ht="25.5" x14ac:dyDescent="0.2">
      <c r="A21" s="5">
        <v>19</v>
      </c>
      <c r="B21" s="23">
        <v>56216</v>
      </c>
      <c r="C21" s="17" t="s">
        <v>70</v>
      </c>
      <c r="D21" s="17" t="s">
        <v>64</v>
      </c>
      <c r="E21" s="17"/>
      <c r="F21" s="29">
        <v>104500</v>
      </c>
      <c r="G21" s="29"/>
      <c r="H21" s="29"/>
      <c r="I21" s="29"/>
      <c r="J21" s="29">
        <v>321</v>
      </c>
      <c r="K21" s="53">
        <v>406</v>
      </c>
      <c r="L21" s="29">
        <v>500</v>
      </c>
      <c r="M21" s="34">
        <f t="shared" si="0"/>
        <v>906</v>
      </c>
      <c r="N21" s="7">
        <f t="shared" si="2"/>
        <v>0.35430463576158938</v>
      </c>
      <c r="O21" s="32" t="s">
        <v>25</v>
      </c>
      <c r="P21" s="33" t="s">
        <v>35</v>
      </c>
      <c r="Q21" s="19">
        <v>2906000</v>
      </c>
      <c r="R21" s="62">
        <v>-2000</v>
      </c>
      <c r="S21" s="16">
        <f t="shared" si="1"/>
        <v>2000000</v>
      </c>
      <c r="T21" s="13" t="s">
        <v>71</v>
      </c>
    </row>
    <row r="22" spans="1:20" ht="153" x14ac:dyDescent="0.2">
      <c r="A22" s="11">
        <v>20</v>
      </c>
      <c r="B22" s="23">
        <v>56217</v>
      </c>
      <c r="C22" s="17" t="s">
        <v>72</v>
      </c>
      <c r="D22" s="17" t="s">
        <v>73</v>
      </c>
      <c r="E22" s="17"/>
      <c r="F22" s="29">
        <v>23000</v>
      </c>
      <c r="G22" s="29"/>
      <c r="H22" s="29"/>
      <c r="I22" s="29"/>
      <c r="J22" s="29">
        <v>8083</v>
      </c>
      <c r="K22" s="53">
        <v>-78</v>
      </c>
      <c r="L22" s="29">
        <v>5000</v>
      </c>
      <c r="M22" s="34">
        <f t="shared" si="0"/>
        <v>4922</v>
      </c>
      <c r="N22" s="7">
        <f t="shared" si="2"/>
        <v>1.6422186103210077</v>
      </c>
      <c r="O22" s="32" t="s">
        <v>52</v>
      </c>
      <c r="P22" s="33" t="s">
        <v>35</v>
      </c>
      <c r="Q22" s="19">
        <f>4922000+2500000</f>
        <v>7422000</v>
      </c>
      <c r="R22" s="62"/>
      <c r="S22" s="16">
        <f t="shared" si="1"/>
        <v>2500000</v>
      </c>
      <c r="T22" s="13" t="s">
        <v>74</v>
      </c>
    </row>
    <row r="23" spans="1:20" x14ac:dyDescent="0.2">
      <c r="A23" s="5">
        <v>21</v>
      </c>
      <c r="B23" s="23">
        <v>56218</v>
      </c>
      <c r="C23" s="17" t="s">
        <v>75</v>
      </c>
      <c r="D23" s="17" t="s">
        <v>55</v>
      </c>
      <c r="E23" s="17"/>
      <c r="F23" s="29">
        <v>2600</v>
      </c>
      <c r="G23" s="29"/>
      <c r="H23" s="29"/>
      <c r="I23" s="29"/>
      <c r="J23" s="29">
        <v>1295</v>
      </c>
      <c r="K23" s="53">
        <v>-245</v>
      </c>
      <c r="L23" s="29">
        <v>2051</v>
      </c>
      <c r="M23" s="34">
        <f t="shared" si="0"/>
        <v>1806</v>
      </c>
      <c r="N23" s="7">
        <f t="shared" si="2"/>
        <v>0.71705426356589153</v>
      </c>
      <c r="O23" s="32" t="s">
        <v>25</v>
      </c>
      <c r="P23" s="33" t="s">
        <v>26</v>
      </c>
      <c r="Q23" s="19">
        <v>1806000</v>
      </c>
      <c r="R23" s="62"/>
      <c r="S23" s="16">
        <f t="shared" si="1"/>
        <v>0</v>
      </c>
      <c r="T23" s="13" t="s">
        <v>76</v>
      </c>
    </row>
    <row r="24" spans="1:20" ht="127.5" x14ac:dyDescent="0.2">
      <c r="A24" s="11">
        <v>22</v>
      </c>
      <c r="B24" s="23">
        <v>56219</v>
      </c>
      <c r="C24" s="17" t="s">
        <v>77</v>
      </c>
      <c r="D24" s="17" t="s">
        <v>73</v>
      </c>
      <c r="E24" s="17"/>
      <c r="F24" s="29">
        <v>7000</v>
      </c>
      <c r="G24" s="29"/>
      <c r="H24" s="29"/>
      <c r="I24" s="29"/>
      <c r="J24" s="29">
        <v>424</v>
      </c>
      <c r="K24" s="53">
        <v>3853</v>
      </c>
      <c r="L24" s="29">
        <v>3000</v>
      </c>
      <c r="M24" s="34">
        <f t="shared" si="0"/>
        <v>6853</v>
      </c>
      <c r="N24" s="7">
        <f t="shared" si="2"/>
        <v>6.1870713556106814E-2</v>
      </c>
      <c r="O24" s="32" t="s">
        <v>52</v>
      </c>
      <c r="P24" s="33" t="s">
        <v>43</v>
      </c>
      <c r="Q24" s="19">
        <f>3853000</f>
        <v>3853000</v>
      </c>
      <c r="R24" s="62">
        <v>3000</v>
      </c>
      <c r="S24" s="16">
        <f t="shared" si="1"/>
        <v>-3000000</v>
      </c>
      <c r="T24" s="13" t="s">
        <v>78</v>
      </c>
    </row>
    <row r="25" spans="1:20" ht="25.5" x14ac:dyDescent="0.2">
      <c r="A25" s="5">
        <v>23</v>
      </c>
      <c r="B25" s="23">
        <v>56220</v>
      </c>
      <c r="C25" s="17" t="s">
        <v>79</v>
      </c>
      <c r="D25" s="17" t="s">
        <v>64</v>
      </c>
      <c r="E25" s="17"/>
      <c r="F25" s="29">
        <v>48450</v>
      </c>
      <c r="G25" s="29"/>
      <c r="H25" s="29"/>
      <c r="I25" s="29"/>
      <c r="J25" s="29">
        <v>0</v>
      </c>
      <c r="K25" s="53">
        <v>1423</v>
      </c>
      <c r="L25" s="29">
        <v>950</v>
      </c>
      <c r="M25" s="34">
        <f t="shared" si="0"/>
        <v>2373</v>
      </c>
      <c r="N25" s="7">
        <f t="shared" si="2"/>
        <v>0</v>
      </c>
      <c r="O25" s="32" t="s">
        <v>25</v>
      </c>
      <c r="P25" s="33" t="s">
        <v>26</v>
      </c>
      <c r="Q25" s="19">
        <v>2373000</v>
      </c>
      <c r="R25" s="62"/>
      <c r="S25" s="16">
        <f t="shared" si="1"/>
        <v>0</v>
      </c>
      <c r="T25" s="13" t="s">
        <v>80</v>
      </c>
    </row>
    <row r="26" spans="1:20" ht="25.5" x14ac:dyDescent="0.2">
      <c r="A26" s="11">
        <v>24</v>
      </c>
      <c r="B26" s="23">
        <v>56222</v>
      </c>
      <c r="C26" s="17" t="s">
        <v>81</v>
      </c>
      <c r="D26" s="17" t="s">
        <v>55</v>
      </c>
      <c r="E26" s="17"/>
      <c r="F26" s="29">
        <v>47025</v>
      </c>
      <c r="G26" s="29"/>
      <c r="H26" s="29"/>
      <c r="I26" s="29"/>
      <c r="J26" s="29">
        <v>0</v>
      </c>
      <c r="K26" s="53"/>
      <c r="L26" s="29">
        <v>1000</v>
      </c>
      <c r="M26" s="34">
        <f t="shared" si="0"/>
        <v>1000</v>
      </c>
      <c r="N26" s="7">
        <f t="shared" si="2"/>
        <v>0</v>
      </c>
      <c r="O26" s="32" t="s">
        <v>52</v>
      </c>
      <c r="P26" s="33" t="s">
        <v>26</v>
      </c>
      <c r="Q26" s="19">
        <v>0</v>
      </c>
      <c r="R26" s="62">
        <v>1000</v>
      </c>
      <c r="S26" s="16">
        <f t="shared" si="1"/>
        <v>-1000000</v>
      </c>
      <c r="T26" s="13" t="s">
        <v>82</v>
      </c>
    </row>
    <row r="27" spans="1:20" ht="38.25" x14ac:dyDescent="0.2">
      <c r="A27" s="5">
        <v>25</v>
      </c>
      <c r="B27" s="23">
        <v>56223</v>
      </c>
      <c r="C27" s="17" t="s">
        <v>83</v>
      </c>
      <c r="D27" s="17" t="s">
        <v>84</v>
      </c>
      <c r="E27" s="17"/>
      <c r="F27" s="29">
        <v>82500</v>
      </c>
      <c r="G27" s="29"/>
      <c r="H27" s="29"/>
      <c r="I27" s="29"/>
      <c r="J27" s="29">
        <v>402</v>
      </c>
      <c r="K27" s="53">
        <v>1959</v>
      </c>
      <c r="L27" s="29">
        <v>3570</v>
      </c>
      <c r="M27" s="34">
        <f t="shared" si="0"/>
        <v>5529</v>
      </c>
      <c r="N27" s="7">
        <f t="shared" si="2"/>
        <v>7.2707542051003798E-2</v>
      </c>
      <c r="O27" s="32" t="s">
        <v>52</v>
      </c>
      <c r="P27" s="33" t="s">
        <v>43</v>
      </c>
      <c r="Q27" s="19">
        <v>0</v>
      </c>
      <c r="R27" s="62">
        <v>5529</v>
      </c>
      <c r="S27" s="16">
        <f t="shared" si="1"/>
        <v>-5529000</v>
      </c>
      <c r="T27" s="13" t="s">
        <v>85</v>
      </c>
    </row>
    <row r="28" spans="1:20" ht="25.5" x14ac:dyDescent="0.2">
      <c r="A28" s="11">
        <v>26</v>
      </c>
      <c r="B28" s="23">
        <v>56224</v>
      </c>
      <c r="C28" s="17" t="s">
        <v>86</v>
      </c>
      <c r="D28" s="17" t="s">
        <v>29</v>
      </c>
      <c r="E28" s="17"/>
      <c r="F28" s="29"/>
      <c r="G28" s="29"/>
      <c r="H28" s="29"/>
      <c r="I28" s="29"/>
      <c r="J28" s="29">
        <v>108</v>
      </c>
      <c r="K28" s="53">
        <v>-17</v>
      </c>
      <c r="L28" s="29">
        <v>1000</v>
      </c>
      <c r="M28" s="34">
        <f t="shared" si="0"/>
        <v>983</v>
      </c>
      <c r="N28" s="7">
        <f t="shared" si="2"/>
        <v>0.10986775178026449</v>
      </c>
      <c r="O28" s="32" t="s">
        <v>25</v>
      </c>
      <c r="P28" s="33" t="s">
        <v>26</v>
      </c>
      <c r="Q28" s="19">
        <v>983000</v>
      </c>
      <c r="R28" s="62"/>
      <c r="S28" s="16">
        <f t="shared" si="1"/>
        <v>0</v>
      </c>
      <c r="T28" s="13" t="s">
        <v>87</v>
      </c>
    </row>
    <row r="29" spans="1:20" ht="25.5" x14ac:dyDescent="0.2">
      <c r="A29" s="5">
        <v>27</v>
      </c>
      <c r="B29" s="23">
        <v>56226</v>
      </c>
      <c r="C29" s="17" t="s">
        <v>88</v>
      </c>
      <c r="D29" s="17" t="s">
        <v>23</v>
      </c>
      <c r="E29" s="17"/>
      <c r="F29" s="29">
        <v>1500</v>
      </c>
      <c r="G29" s="29"/>
      <c r="H29" s="29"/>
      <c r="I29" s="29"/>
      <c r="J29" s="29">
        <v>0</v>
      </c>
      <c r="K29" s="53"/>
      <c r="L29" s="29">
        <v>1500</v>
      </c>
      <c r="M29" s="34">
        <f t="shared" si="0"/>
        <v>1500</v>
      </c>
      <c r="N29" s="7">
        <f t="shared" si="2"/>
        <v>0</v>
      </c>
      <c r="O29" s="32" t="s">
        <v>52</v>
      </c>
      <c r="P29" s="33" t="s">
        <v>35</v>
      </c>
      <c r="Q29" s="19">
        <v>1500000</v>
      </c>
      <c r="R29" s="62"/>
      <c r="S29" s="16">
        <f t="shared" si="1"/>
        <v>0</v>
      </c>
      <c r="T29" s="13" t="s">
        <v>89</v>
      </c>
    </row>
    <row r="30" spans="1:20" ht="25.5" x14ac:dyDescent="0.2">
      <c r="A30" s="11">
        <v>28</v>
      </c>
      <c r="B30" s="23">
        <v>56227</v>
      </c>
      <c r="C30" s="17" t="s">
        <v>90</v>
      </c>
      <c r="D30" s="17"/>
      <c r="E30" s="17"/>
      <c r="F30" s="29">
        <v>500</v>
      </c>
      <c r="G30" s="29"/>
      <c r="H30" s="29"/>
      <c r="I30" s="29"/>
      <c r="J30" s="29">
        <v>0</v>
      </c>
      <c r="K30" s="53"/>
      <c r="L30" s="29">
        <v>500</v>
      </c>
      <c r="M30" s="34">
        <f t="shared" si="0"/>
        <v>500</v>
      </c>
      <c r="N30" s="7">
        <f t="shared" si="2"/>
        <v>0</v>
      </c>
      <c r="O30" s="32" t="s">
        <v>25</v>
      </c>
      <c r="P30" s="33" t="s">
        <v>35</v>
      </c>
      <c r="Q30" s="19">
        <v>500000</v>
      </c>
      <c r="R30" s="62"/>
      <c r="S30" s="16">
        <f t="shared" si="1"/>
        <v>0</v>
      </c>
      <c r="T30" s="13" t="s">
        <v>91</v>
      </c>
    </row>
    <row r="31" spans="1:20" ht="25.5" x14ac:dyDescent="0.2">
      <c r="A31" s="5">
        <v>29</v>
      </c>
      <c r="B31" s="23">
        <v>56228</v>
      </c>
      <c r="C31" s="17" t="s">
        <v>92</v>
      </c>
      <c r="D31" s="17" t="s">
        <v>23</v>
      </c>
      <c r="E31" s="17"/>
      <c r="F31" s="64" t="s">
        <v>24</v>
      </c>
      <c r="G31" s="29"/>
      <c r="H31" s="29"/>
      <c r="I31" s="29"/>
      <c r="J31" s="29">
        <v>142</v>
      </c>
      <c r="K31" s="53"/>
      <c r="L31" s="29">
        <v>3300</v>
      </c>
      <c r="M31" s="34">
        <f t="shared" si="0"/>
        <v>3300</v>
      </c>
      <c r="N31" s="7">
        <f t="shared" si="2"/>
        <v>4.303030303030303E-2</v>
      </c>
      <c r="O31" s="32" t="s">
        <v>25</v>
      </c>
      <c r="P31" s="33" t="s">
        <v>35</v>
      </c>
      <c r="Q31" s="19">
        <v>3300000</v>
      </c>
      <c r="R31" s="62"/>
      <c r="S31" s="16">
        <f t="shared" si="1"/>
        <v>0</v>
      </c>
      <c r="T31" s="13" t="s">
        <v>93</v>
      </c>
    </row>
    <row r="32" spans="1:20" ht="25.5" x14ac:dyDescent="0.2">
      <c r="A32" s="11">
        <v>30</v>
      </c>
      <c r="B32" s="23">
        <v>56229</v>
      </c>
      <c r="C32" s="17" t="s">
        <v>94</v>
      </c>
      <c r="D32" s="17" t="s">
        <v>29</v>
      </c>
      <c r="E32" s="17"/>
      <c r="F32" s="29">
        <v>7500</v>
      </c>
      <c r="G32" s="29"/>
      <c r="H32" s="29"/>
      <c r="I32" s="29"/>
      <c r="J32" s="29">
        <v>17</v>
      </c>
      <c r="K32" s="53"/>
      <c r="L32" s="29">
        <v>3250</v>
      </c>
      <c r="M32" s="34">
        <f t="shared" si="0"/>
        <v>3250</v>
      </c>
      <c r="N32" s="7">
        <f t="shared" si="2"/>
        <v>5.2307692307692307E-3</v>
      </c>
      <c r="O32" s="32" t="s">
        <v>25</v>
      </c>
      <c r="P32" s="33" t="s">
        <v>35</v>
      </c>
      <c r="Q32" s="19">
        <v>3250000</v>
      </c>
      <c r="R32" s="62"/>
      <c r="S32" s="16">
        <f t="shared" si="1"/>
        <v>0</v>
      </c>
      <c r="T32" s="13" t="s">
        <v>95</v>
      </c>
    </row>
    <row r="33" spans="1:20" ht="25.5" x14ac:dyDescent="0.2">
      <c r="A33" s="5">
        <v>31</v>
      </c>
      <c r="B33" s="23">
        <v>56230</v>
      </c>
      <c r="C33" s="17" t="s">
        <v>96</v>
      </c>
      <c r="D33" s="17" t="s">
        <v>64</v>
      </c>
      <c r="E33" s="17"/>
      <c r="F33" s="29"/>
      <c r="G33" s="29"/>
      <c r="H33" s="29"/>
      <c r="I33" s="29"/>
      <c r="J33" s="29">
        <v>50</v>
      </c>
      <c r="K33" s="53"/>
      <c r="L33" s="29">
        <v>0</v>
      </c>
      <c r="M33" s="34">
        <f t="shared" si="0"/>
        <v>0</v>
      </c>
      <c r="N33" s="7" t="str">
        <f t="shared" si="2"/>
        <v/>
      </c>
      <c r="O33" s="32" t="s">
        <v>25</v>
      </c>
      <c r="P33" s="33" t="s">
        <v>26</v>
      </c>
      <c r="Q33" s="19">
        <v>50000</v>
      </c>
      <c r="R33" s="62"/>
      <c r="S33" s="16">
        <f t="shared" si="1"/>
        <v>50000</v>
      </c>
      <c r="T33" s="13" t="s">
        <v>97</v>
      </c>
    </row>
    <row r="34" spans="1:20" ht="25.5" x14ac:dyDescent="0.2">
      <c r="A34" s="11">
        <v>32</v>
      </c>
      <c r="B34" s="23">
        <v>56231</v>
      </c>
      <c r="C34" s="17" t="s">
        <v>98</v>
      </c>
      <c r="D34" s="17" t="s">
        <v>49</v>
      </c>
      <c r="E34" s="17"/>
      <c r="F34" s="64" t="s">
        <v>24</v>
      </c>
      <c r="G34" s="29"/>
      <c r="H34" s="29"/>
      <c r="I34" s="29"/>
      <c r="J34" s="29">
        <v>0</v>
      </c>
      <c r="K34" s="53">
        <v>-6028</v>
      </c>
      <c r="L34" s="29">
        <v>68000</v>
      </c>
      <c r="M34" s="34">
        <f t="shared" si="0"/>
        <v>61972</v>
      </c>
      <c r="N34" s="7">
        <f t="shared" si="2"/>
        <v>0</v>
      </c>
      <c r="O34" s="32" t="s">
        <v>25</v>
      </c>
      <c r="P34" s="33" t="s">
        <v>26</v>
      </c>
      <c r="Q34" s="19">
        <v>0</v>
      </c>
      <c r="R34" s="62"/>
      <c r="S34" s="16">
        <f t="shared" si="1"/>
        <v>-61972000</v>
      </c>
      <c r="T34" s="13" t="s">
        <v>99</v>
      </c>
    </row>
    <row r="35" spans="1:20" ht="51" x14ac:dyDescent="0.2">
      <c r="A35" s="5">
        <v>33</v>
      </c>
      <c r="B35" s="23">
        <v>56232</v>
      </c>
      <c r="C35" s="17" t="s">
        <v>100</v>
      </c>
      <c r="D35" s="17" t="s">
        <v>64</v>
      </c>
      <c r="E35" s="17"/>
      <c r="F35" s="64"/>
      <c r="G35" s="29"/>
      <c r="H35" s="29"/>
      <c r="I35" s="29"/>
      <c r="J35" s="29">
        <v>68</v>
      </c>
      <c r="K35" s="53">
        <v>914</v>
      </c>
      <c r="L35" s="29">
        <v>0</v>
      </c>
      <c r="M35" s="34">
        <f t="shared" si="0"/>
        <v>914</v>
      </c>
      <c r="N35" s="7">
        <f t="shared" si="2"/>
        <v>7.4398249452954049E-2</v>
      </c>
      <c r="O35" s="32" t="s">
        <v>25</v>
      </c>
      <c r="P35" s="33" t="s">
        <v>43</v>
      </c>
      <c r="Q35" s="19">
        <v>914000</v>
      </c>
      <c r="R35" s="62"/>
      <c r="S35" s="16">
        <f t="shared" si="1"/>
        <v>0</v>
      </c>
      <c r="T35" s="13" t="s">
        <v>101</v>
      </c>
    </row>
    <row r="36" spans="1:20" ht="25.5" x14ac:dyDescent="0.2">
      <c r="A36" s="11">
        <v>34</v>
      </c>
      <c r="B36" s="23">
        <v>56301</v>
      </c>
      <c r="C36" s="9" t="s">
        <v>102</v>
      </c>
      <c r="D36" s="9" t="s">
        <v>23</v>
      </c>
      <c r="E36" s="9"/>
      <c r="F36" s="64" t="s">
        <v>24</v>
      </c>
      <c r="G36" s="29"/>
      <c r="H36" s="29"/>
      <c r="I36" s="29"/>
      <c r="J36" s="29">
        <v>95</v>
      </c>
      <c r="K36" s="53">
        <v>-427</v>
      </c>
      <c r="L36" s="29">
        <v>3000</v>
      </c>
      <c r="M36" s="34">
        <f t="shared" si="0"/>
        <v>2573</v>
      </c>
      <c r="N36" s="7">
        <f t="shared" si="2"/>
        <v>3.6921881072677805E-2</v>
      </c>
      <c r="O36" s="32" t="s">
        <v>25</v>
      </c>
      <c r="P36" s="33" t="s">
        <v>26</v>
      </c>
      <c r="Q36" s="19">
        <v>2573000</v>
      </c>
      <c r="R36" s="62"/>
      <c r="S36" s="16">
        <f t="shared" si="1"/>
        <v>0</v>
      </c>
      <c r="T36" s="13" t="s">
        <v>103</v>
      </c>
    </row>
    <row r="37" spans="1:20" ht="25.5" x14ac:dyDescent="0.2">
      <c r="A37" s="5">
        <v>35</v>
      </c>
      <c r="B37" s="22">
        <v>56302</v>
      </c>
      <c r="C37" s="5" t="s">
        <v>104</v>
      </c>
      <c r="D37" s="6" t="s">
        <v>23</v>
      </c>
      <c r="E37" s="17"/>
      <c r="F37" s="64" t="s">
        <v>24</v>
      </c>
      <c r="G37" s="29"/>
      <c r="H37" s="29"/>
      <c r="I37" s="29"/>
      <c r="J37" s="29">
        <v>2873</v>
      </c>
      <c r="K37" s="53">
        <v>3559</v>
      </c>
      <c r="L37" s="29">
        <v>10000</v>
      </c>
      <c r="M37" s="34">
        <f t="shared" si="0"/>
        <v>13559</v>
      </c>
      <c r="N37" s="7">
        <f t="shared" si="2"/>
        <v>0.21188878235858102</v>
      </c>
      <c r="O37" s="32" t="s">
        <v>25</v>
      </c>
      <c r="P37" s="33" t="s">
        <v>26</v>
      </c>
      <c r="Q37" s="19">
        <v>13559000</v>
      </c>
      <c r="R37" s="62"/>
      <c r="S37" s="16">
        <f t="shared" si="1"/>
        <v>0</v>
      </c>
      <c r="T37" s="13" t="s">
        <v>103</v>
      </c>
    </row>
    <row r="38" spans="1:20" ht="64.150000000000006" customHeight="1" x14ac:dyDescent="0.2">
      <c r="A38" s="11">
        <v>36</v>
      </c>
      <c r="B38" s="22">
        <v>56303</v>
      </c>
      <c r="C38" s="5" t="s">
        <v>105</v>
      </c>
      <c r="D38" s="6" t="s">
        <v>23</v>
      </c>
      <c r="E38" s="17"/>
      <c r="F38" s="29"/>
      <c r="G38" s="29"/>
      <c r="H38" s="29"/>
      <c r="I38" s="29"/>
      <c r="J38" s="29">
        <v>394</v>
      </c>
      <c r="K38" s="53"/>
      <c r="L38" s="29">
        <v>0</v>
      </c>
      <c r="M38" s="34">
        <f t="shared" si="0"/>
        <v>0</v>
      </c>
      <c r="N38" s="7" t="str">
        <f t="shared" si="2"/>
        <v/>
      </c>
      <c r="O38" s="32" t="s">
        <v>25</v>
      </c>
      <c r="P38" s="33" t="s">
        <v>26</v>
      </c>
      <c r="Q38" s="18">
        <v>394000</v>
      </c>
      <c r="R38" s="62"/>
      <c r="S38" s="16">
        <f t="shared" si="1"/>
        <v>394000</v>
      </c>
      <c r="T38" s="13" t="s">
        <v>106</v>
      </c>
    </row>
    <row r="39" spans="1:20" ht="38.25" x14ac:dyDescent="0.2">
      <c r="A39" s="5">
        <v>37</v>
      </c>
      <c r="B39" s="22">
        <v>56305</v>
      </c>
      <c r="C39" s="5" t="s">
        <v>107</v>
      </c>
      <c r="D39" s="6" t="s">
        <v>23</v>
      </c>
      <c r="E39" s="17"/>
      <c r="F39" s="29">
        <v>5000</v>
      </c>
      <c r="G39" s="29"/>
      <c r="H39" s="29"/>
      <c r="I39" s="29"/>
      <c r="J39" s="29">
        <v>14</v>
      </c>
      <c r="K39" s="53">
        <v>1878</v>
      </c>
      <c r="L39" s="29">
        <v>2904</v>
      </c>
      <c r="M39" s="34">
        <f t="shared" si="0"/>
        <v>4782</v>
      </c>
      <c r="N39" s="7">
        <f t="shared" si="2"/>
        <v>2.9276453366792136E-3</v>
      </c>
      <c r="O39" s="32" t="s">
        <v>52</v>
      </c>
      <c r="P39" s="33" t="s">
        <v>35</v>
      </c>
      <c r="Q39" s="19">
        <f>2800000+600000+82000</f>
        <v>3482000</v>
      </c>
      <c r="R39" s="62">
        <v>1300</v>
      </c>
      <c r="S39" s="16">
        <f t="shared" si="1"/>
        <v>-1300000</v>
      </c>
      <c r="T39" s="13" t="s">
        <v>108</v>
      </c>
    </row>
    <row r="40" spans="1:20" ht="25.5" x14ac:dyDescent="0.2">
      <c r="A40" s="11">
        <v>38</v>
      </c>
      <c r="B40" s="22">
        <v>56306</v>
      </c>
      <c r="C40" s="5" t="s">
        <v>109</v>
      </c>
      <c r="D40" s="6" t="s">
        <v>23</v>
      </c>
      <c r="E40" s="17"/>
      <c r="F40" s="29"/>
      <c r="G40" s="29"/>
      <c r="H40" s="29"/>
      <c r="I40" s="29"/>
      <c r="J40" s="29">
        <v>58</v>
      </c>
      <c r="K40" s="53"/>
      <c r="L40" s="29">
        <v>0</v>
      </c>
      <c r="M40" s="34">
        <f t="shared" si="0"/>
        <v>0</v>
      </c>
      <c r="N40" s="7" t="str">
        <f t="shared" si="2"/>
        <v/>
      </c>
      <c r="O40" s="32" t="s">
        <v>25</v>
      </c>
      <c r="P40" s="33" t="s">
        <v>26</v>
      </c>
      <c r="Q40" s="19">
        <v>58000</v>
      </c>
      <c r="R40" s="62"/>
      <c r="S40" s="16">
        <f t="shared" si="1"/>
        <v>58000</v>
      </c>
      <c r="T40" s="13" t="s">
        <v>110</v>
      </c>
    </row>
    <row r="41" spans="1:20" x14ac:dyDescent="0.2">
      <c r="A41" s="5">
        <v>39</v>
      </c>
      <c r="B41" s="22">
        <v>56307</v>
      </c>
      <c r="C41" s="5" t="s">
        <v>111</v>
      </c>
      <c r="D41" s="6" t="s">
        <v>64</v>
      </c>
      <c r="E41" s="17"/>
      <c r="F41" s="29">
        <v>268000</v>
      </c>
      <c r="G41" s="29"/>
      <c r="H41" s="29"/>
      <c r="I41" s="29"/>
      <c r="J41" s="29">
        <v>40058</v>
      </c>
      <c r="K41" s="53">
        <v>6468</v>
      </c>
      <c r="L41" s="29">
        <v>98000</v>
      </c>
      <c r="M41" s="34">
        <f t="shared" si="0"/>
        <v>104468</v>
      </c>
      <c r="N41" s="7">
        <f t="shared" si="2"/>
        <v>0.38344756289007159</v>
      </c>
      <c r="O41" s="32" t="s">
        <v>25</v>
      </c>
      <c r="P41" s="33" t="s">
        <v>35</v>
      </c>
      <c r="Q41" s="19">
        <v>104468000</v>
      </c>
      <c r="R41" s="62"/>
      <c r="S41" s="16">
        <f t="shared" si="1"/>
        <v>0</v>
      </c>
      <c r="T41" s="13" t="s">
        <v>112</v>
      </c>
    </row>
    <row r="42" spans="1:20" x14ac:dyDescent="0.2">
      <c r="A42" s="11">
        <v>40</v>
      </c>
      <c r="B42" s="22">
        <v>56308</v>
      </c>
      <c r="C42" s="5" t="s">
        <v>113</v>
      </c>
      <c r="D42" s="6" t="s">
        <v>64</v>
      </c>
      <c r="E42" s="15"/>
      <c r="F42" s="29">
        <v>247000</v>
      </c>
      <c r="G42" s="29"/>
      <c r="H42" s="29"/>
      <c r="I42" s="29"/>
      <c r="J42" s="29">
        <v>22498</v>
      </c>
      <c r="K42" s="53">
        <v>3910</v>
      </c>
      <c r="L42" s="29">
        <v>108000</v>
      </c>
      <c r="M42" s="34">
        <f t="shared" si="0"/>
        <v>111910</v>
      </c>
      <c r="N42" s="7">
        <f t="shared" si="2"/>
        <v>0.20103654722544903</v>
      </c>
      <c r="O42" s="32" t="s">
        <v>25</v>
      </c>
      <c r="P42" s="33" t="s">
        <v>35</v>
      </c>
      <c r="Q42" s="19">
        <v>111910000</v>
      </c>
      <c r="R42" s="62"/>
      <c r="S42" s="16">
        <f t="shared" si="1"/>
        <v>0</v>
      </c>
      <c r="T42" s="13" t="s">
        <v>114</v>
      </c>
    </row>
    <row r="43" spans="1:20" ht="76.5" x14ac:dyDescent="0.2">
      <c r="A43" s="5">
        <v>41</v>
      </c>
      <c r="B43" s="22">
        <v>56309</v>
      </c>
      <c r="C43" s="5" t="s">
        <v>115</v>
      </c>
      <c r="D43" s="6" t="s">
        <v>84</v>
      </c>
      <c r="E43" s="15"/>
      <c r="F43" s="29"/>
      <c r="G43" s="29"/>
      <c r="H43" s="29"/>
      <c r="I43" s="29"/>
      <c r="J43" s="29">
        <v>16404</v>
      </c>
      <c r="K43" s="53">
        <v>-24170</v>
      </c>
      <c r="L43" s="29">
        <v>0</v>
      </c>
      <c r="M43" s="34">
        <f t="shared" si="0"/>
        <v>-24170</v>
      </c>
      <c r="N43" s="7">
        <f t="shared" si="2"/>
        <v>-0.67869259412494831</v>
      </c>
      <c r="O43" s="32" t="s">
        <v>52</v>
      </c>
      <c r="P43" s="33" t="s">
        <v>26</v>
      </c>
      <c r="Q43" s="19">
        <v>17830000</v>
      </c>
      <c r="R43" s="62"/>
      <c r="S43" s="16">
        <f t="shared" si="1"/>
        <v>42000000</v>
      </c>
      <c r="T43" s="13" t="s">
        <v>116</v>
      </c>
    </row>
    <row r="44" spans="1:20" ht="25.5" x14ac:dyDescent="0.2">
      <c r="A44" s="11">
        <v>42</v>
      </c>
      <c r="B44" s="22">
        <v>56310</v>
      </c>
      <c r="C44" s="5" t="s">
        <v>117</v>
      </c>
      <c r="D44" s="6" t="s">
        <v>73</v>
      </c>
      <c r="E44" s="15"/>
      <c r="F44" s="29">
        <v>24300</v>
      </c>
      <c r="G44" s="29"/>
      <c r="H44" s="29"/>
      <c r="I44" s="29"/>
      <c r="J44" s="29">
        <v>4237</v>
      </c>
      <c r="K44" s="53">
        <v>-493</v>
      </c>
      <c r="L44" s="29">
        <v>12300</v>
      </c>
      <c r="M44" s="34">
        <f t="shared" si="0"/>
        <v>11807</v>
      </c>
      <c r="N44" s="7">
        <f t="shared" si="2"/>
        <v>0.3588549165749132</v>
      </c>
      <c r="O44" s="32" t="s">
        <v>25</v>
      </c>
      <c r="P44" s="33" t="s">
        <v>35</v>
      </c>
      <c r="Q44" s="19">
        <v>11807000</v>
      </c>
      <c r="R44" s="62"/>
      <c r="S44" s="16">
        <f t="shared" si="1"/>
        <v>0</v>
      </c>
      <c r="T44" s="13" t="s">
        <v>118</v>
      </c>
    </row>
    <row r="45" spans="1:20" ht="25.5" x14ac:dyDescent="0.2">
      <c r="A45" s="5">
        <v>43</v>
      </c>
      <c r="B45" s="22">
        <v>56311</v>
      </c>
      <c r="C45" s="5" t="s">
        <v>119</v>
      </c>
      <c r="D45" s="6" t="s">
        <v>64</v>
      </c>
      <c r="E45" s="9"/>
      <c r="F45" s="29">
        <v>132800</v>
      </c>
      <c r="G45" s="29"/>
      <c r="H45" s="29"/>
      <c r="I45" s="29"/>
      <c r="J45" s="29">
        <v>106</v>
      </c>
      <c r="K45" s="53">
        <v>1020</v>
      </c>
      <c r="L45" s="29">
        <v>48777</v>
      </c>
      <c r="M45" s="34">
        <f t="shared" si="0"/>
        <v>49797</v>
      </c>
      <c r="N45" s="7">
        <f t="shared" si="2"/>
        <v>2.1286422876880132E-3</v>
      </c>
      <c r="O45" s="32" t="s">
        <v>25</v>
      </c>
      <c r="P45" s="33" t="s">
        <v>43</v>
      </c>
      <c r="Q45" s="19">
        <v>49797000</v>
      </c>
      <c r="R45" s="62"/>
      <c r="S45" s="16">
        <f t="shared" si="1"/>
        <v>0</v>
      </c>
      <c r="T45" s="13" t="s">
        <v>120</v>
      </c>
    </row>
    <row r="46" spans="1:20" ht="25.5" x14ac:dyDescent="0.2">
      <c r="A46" s="11">
        <v>44</v>
      </c>
      <c r="B46" s="22">
        <v>56312</v>
      </c>
      <c r="C46" s="5" t="s">
        <v>121</v>
      </c>
      <c r="D46" s="6" t="s">
        <v>73</v>
      </c>
      <c r="E46" s="9"/>
      <c r="F46" s="29">
        <v>182000</v>
      </c>
      <c r="G46" s="29"/>
      <c r="H46" s="29"/>
      <c r="I46" s="29"/>
      <c r="J46" s="29">
        <v>12953</v>
      </c>
      <c r="K46" s="53">
        <v>14795</v>
      </c>
      <c r="L46" s="29">
        <v>74500</v>
      </c>
      <c r="M46" s="34">
        <f t="shared" si="0"/>
        <v>89295</v>
      </c>
      <c r="N46" s="7">
        <f t="shared" si="2"/>
        <v>0.14505851391455288</v>
      </c>
      <c r="O46" s="32" t="s">
        <v>25</v>
      </c>
      <c r="P46" s="33" t="s">
        <v>35</v>
      </c>
      <c r="Q46" s="19">
        <v>89295000</v>
      </c>
      <c r="R46" s="62"/>
      <c r="S46" s="16">
        <f t="shared" si="1"/>
        <v>0</v>
      </c>
      <c r="T46" s="13" t="s">
        <v>122</v>
      </c>
    </row>
    <row r="47" spans="1:20" ht="25.5" x14ac:dyDescent="0.2">
      <c r="A47" s="5">
        <v>45</v>
      </c>
      <c r="B47" s="22">
        <v>56313</v>
      </c>
      <c r="C47" s="5" t="s">
        <v>123</v>
      </c>
      <c r="D47" s="6" t="s">
        <v>55</v>
      </c>
      <c r="E47" s="9"/>
      <c r="F47" s="29">
        <v>258400</v>
      </c>
      <c r="G47" s="29"/>
      <c r="H47" s="29"/>
      <c r="I47" s="29"/>
      <c r="J47" s="29">
        <v>255</v>
      </c>
      <c r="K47" s="53">
        <v>208</v>
      </c>
      <c r="L47" s="29">
        <v>15815</v>
      </c>
      <c r="M47" s="34">
        <f t="shared" si="0"/>
        <v>16023</v>
      </c>
      <c r="N47" s="7">
        <f t="shared" si="2"/>
        <v>1.5914622729825877E-2</v>
      </c>
      <c r="O47" s="32" t="s">
        <v>25</v>
      </c>
      <c r="P47" s="33" t="s">
        <v>35</v>
      </c>
      <c r="Q47" s="19">
        <v>5023000</v>
      </c>
      <c r="R47" s="62">
        <v>11000</v>
      </c>
      <c r="S47" s="16">
        <f t="shared" si="1"/>
        <v>-11000000</v>
      </c>
      <c r="T47" s="13" t="s">
        <v>124</v>
      </c>
    </row>
    <row r="48" spans="1:20" ht="25.5" x14ac:dyDescent="0.2">
      <c r="A48" s="11">
        <v>46</v>
      </c>
      <c r="B48" s="22">
        <v>56315</v>
      </c>
      <c r="C48" s="5" t="s">
        <v>125</v>
      </c>
      <c r="D48" s="6" t="s">
        <v>126</v>
      </c>
      <c r="E48" s="9"/>
      <c r="F48" s="29">
        <v>2000</v>
      </c>
      <c r="G48" s="29"/>
      <c r="H48" s="29"/>
      <c r="I48" s="29"/>
      <c r="J48" s="29">
        <v>0</v>
      </c>
      <c r="K48" s="53"/>
      <c r="L48" s="29">
        <v>1000</v>
      </c>
      <c r="M48" s="34">
        <f t="shared" si="0"/>
        <v>1000</v>
      </c>
      <c r="N48" s="7">
        <f t="shared" si="2"/>
        <v>0</v>
      </c>
      <c r="O48" s="32" t="s">
        <v>25</v>
      </c>
      <c r="P48" s="33" t="s">
        <v>35</v>
      </c>
      <c r="Q48" s="19">
        <v>1000000</v>
      </c>
      <c r="R48" s="62"/>
      <c r="S48" s="16">
        <f t="shared" si="1"/>
        <v>0</v>
      </c>
      <c r="T48" s="13" t="s">
        <v>127</v>
      </c>
    </row>
    <row r="49" spans="1:20" x14ac:dyDescent="0.2">
      <c r="A49" s="5">
        <v>47</v>
      </c>
      <c r="B49" s="22">
        <v>56316</v>
      </c>
      <c r="C49" s="5" t="s">
        <v>128</v>
      </c>
      <c r="D49" s="49" t="s">
        <v>126</v>
      </c>
      <c r="E49" s="15"/>
      <c r="F49" s="29">
        <v>1000</v>
      </c>
      <c r="G49" s="29"/>
      <c r="H49" s="29"/>
      <c r="I49" s="29"/>
      <c r="J49" s="29">
        <v>0</v>
      </c>
      <c r="K49" s="53"/>
      <c r="L49" s="29">
        <v>1000</v>
      </c>
      <c r="M49" s="34">
        <f t="shared" si="0"/>
        <v>1000</v>
      </c>
      <c r="N49" s="7">
        <f t="shared" si="2"/>
        <v>0</v>
      </c>
      <c r="O49" s="32" t="s">
        <v>52</v>
      </c>
      <c r="P49" s="33" t="s">
        <v>43</v>
      </c>
      <c r="Q49" s="19">
        <v>1000000</v>
      </c>
      <c r="R49" s="62"/>
      <c r="S49" s="16">
        <f t="shared" si="1"/>
        <v>0</v>
      </c>
      <c r="T49" s="13" t="s">
        <v>129</v>
      </c>
    </row>
    <row r="50" spans="1:20" ht="25.5" x14ac:dyDescent="0.2">
      <c r="A50" s="11">
        <v>48</v>
      </c>
      <c r="B50" s="48">
        <v>56317</v>
      </c>
      <c r="C50" s="50" t="s">
        <v>130</v>
      </c>
      <c r="D50" s="15" t="s">
        <v>23</v>
      </c>
      <c r="E50" s="15"/>
      <c r="F50" s="64" t="s">
        <v>24</v>
      </c>
      <c r="G50" s="29"/>
      <c r="H50" s="29"/>
      <c r="I50" s="29"/>
      <c r="J50" s="29">
        <v>0</v>
      </c>
      <c r="K50" s="53"/>
      <c r="L50" s="29">
        <v>2500</v>
      </c>
      <c r="M50" s="34">
        <f t="shared" si="0"/>
        <v>2500</v>
      </c>
      <c r="N50" s="7">
        <f t="shared" si="2"/>
        <v>0</v>
      </c>
      <c r="O50" s="32" t="s">
        <v>52</v>
      </c>
      <c r="P50" s="33" t="s">
        <v>26</v>
      </c>
      <c r="Q50" s="19">
        <v>0</v>
      </c>
      <c r="R50" s="62">
        <v>2500</v>
      </c>
      <c r="S50" s="16">
        <f t="shared" si="1"/>
        <v>-2500000</v>
      </c>
      <c r="T50" s="13" t="s">
        <v>131</v>
      </c>
    </row>
    <row r="51" spans="1:20" ht="38.25" x14ac:dyDescent="0.2">
      <c r="A51" s="5">
        <v>49</v>
      </c>
      <c r="B51" s="24">
        <v>56318</v>
      </c>
      <c r="C51" s="15" t="s">
        <v>132</v>
      </c>
      <c r="D51" s="15" t="s">
        <v>64</v>
      </c>
      <c r="E51" s="15"/>
      <c r="F51" s="64"/>
      <c r="G51" s="29"/>
      <c r="H51" s="29"/>
      <c r="I51" s="29"/>
      <c r="J51" s="29">
        <v>224</v>
      </c>
      <c r="K51" s="53">
        <v>-924</v>
      </c>
      <c r="L51" s="29">
        <v>0</v>
      </c>
      <c r="M51" s="34">
        <f t="shared" si="0"/>
        <v>-924</v>
      </c>
      <c r="N51" s="7">
        <f t="shared" si="2"/>
        <v>-0.24242424242424243</v>
      </c>
      <c r="O51" s="32" t="s">
        <v>25</v>
      </c>
      <c r="P51" s="33" t="s">
        <v>26</v>
      </c>
      <c r="Q51" s="19">
        <v>500000</v>
      </c>
      <c r="R51" s="62"/>
      <c r="S51" s="16">
        <f t="shared" si="1"/>
        <v>1424000</v>
      </c>
      <c r="T51" s="13" t="s">
        <v>133</v>
      </c>
    </row>
    <row r="52" spans="1:20" ht="38.25" x14ac:dyDescent="0.2">
      <c r="A52" s="11">
        <v>50</v>
      </c>
      <c r="B52" s="24">
        <v>56401</v>
      </c>
      <c r="C52" s="15" t="s">
        <v>134</v>
      </c>
      <c r="D52" s="15" t="s">
        <v>23</v>
      </c>
      <c r="E52" s="15"/>
      <c r="F52" s="64" t="s">
        <v>24</v>
      </c>
      <c r="G52" s="29"/>
      <c r="H52" s="29"/>
      <c r="I52" s="29"/>
      <c r="J52" s="29">
        <v>368</v>
      </c>
      <c r="K52" s="53">
        <v>-257</v>
      </c>
      <c r="L52" s="29">
        <v>3500</v>
      </c>
      <c r="M52" s="34">
        <f t="shared" si="0"/>
        <v>3243</v>
      </c>
      <c r="N52" s="7">
        <f t="shared" si="2"/>
        <v>0.11347517730496454</v>
      </c>
      <c r="O52" s="32" t="s">
        <v>25</v>
      </c>
      <c r="P52" s="33" t="s">
        <v>26</v>
      </c>
      <c r="Q52" s="19">
        <v>3243000</v>
      </c>
      <c r="R52" s="62"/>
      <c r="S52" s="16">
        <f t="shared" si="1"/>
        <v>0</v>
      </c>
      <c r="T52" s="13" t="s">
        <v>366</v>
      </c>
    </row>
    <row r="53" spans="1:20" ht="38.25" x14ac:dyDescent="0.2">
      <c r="A53" s="5">
        <v>51</v>
      </c>
      <c r="B53" s="36">
        <v>56402</v>
      </c>
      <c r="C53" s="37" t="s">
        <v>135</v>
      </c>
      <c r="D53" s="15" t="s">
        <v>23</v>
      </c>
      <c r="E53" s="15"/>
      <c r="F53" s="64" t="s">
        <v>24</v>
      </c>
      <c r="G53" s="29"/>
      <c r="H53" s="29"/>
      <c r="I53" s="29"/>
      <c r="J53" s="29">
        <v>1051</v>
      </c>
      <c r="K53" s="53">
        <v>3688</v>
      </c>
      <c r="L53" s="29">
        <v>8000</v>
      </c>
      <c r="M53" s="34">
        <f t="shared" si="0"/>
        <v>11688</v>
      </c>
      <c r="N53" s="7">
        <f t="shared" si="2"/>
        <v>8.992128678986995E-2</v>
      </c>
      <c r="O53" s="32" t="s">
        <v>25</v>
      </c>
      <c r="P53" s="33" t="s">
        <v>35</v>
      </c>
      <c r="Q53" s="19">
        <v>11688000</v>
      </c>
      <c r="R53" s="62"/>
      <c r="S53" s="16">
        <f t="shared" si="1"/>
        <v>0</v>
      </c>
      <c r="T53" s="13" t="s">
        <v>366</v>
      </c>
    </row>
    <row r="54" spans="1:20" x14ac:dyDescent="0.2">
      <c r="A54" s="11">
        <v>52</v>
      </c>
      <c r="B54" s="39">
        <v>56403</v>
      </c>
      <c r="C54" s="11" t="s">
        <v>136</v>
      </c>
      <c r="D54" s="15" t="s">
        <v>29</v>
      </c>
      <c r="E54" s="15"/>
      <c r="F54" s="29">
        <v>34105</v>
      </c>
      <c r="G54" s="29"/>
      <c r="H54" s="29"/>
      <c r="I54" s="29"/>
      <c r="J54" s="29">
        <v>1044</v>
      </c>
      <c r="K54" s="53">
        <v>-457</v>
      </c>
      <c r="L54" s="29">
        <v>30453</v>
      </c>
      <c r="M54" s="34">
        <f t="shared" si="0"/>
        <v>29996</v>
      </c>
      <c r="N54" s="7">
        <f t="shared" si="2"/>
        <v>3.4804640618749168E-2</v>
      </c>
      <c r="O54" s="32" t="s">
        <v>25</v>
      </c>
      <c r="P54" s="33" t="s">
        <v>35</v>
      </c>
      <c r="Q54" s="19">
        <v>19996000</v>
      </c>
      <c r="R54" s="62">
        <v>10000</v>
      </c>
      <c r="S54" s="16">
        <f t="shared" si="1"/>
        <v>-10000000</v>
      </c>
      <c r="T54" s="13" t="s">
        <v>137</v>
      </c>
    </row>
    <row r="55" spans="1:20" ht="25.5" x14ac:dyDescent="0.2">
      <c r="A55" s="5">
        <v>53</v>
      </c>
      <c r="B55" s="22">
        <v>56404</v>
      </c>
      <c r="C55" s="5" t="s">
        <v>138</v>
      </c>
      <c r="D55" s="15" t="s">
        <v>23</v>
      </c>
      <c r="E55" s="15"/>
      <c r="F55" s="29"/>
      <c r="G55" s="29"/>
      <c r="H55" s="29"/>
      <c r="I55" s="29"/>
      <c r="J55" s="29">
        <v>1648</v>
      </c>
      <c r="K55" s="53">
        <v>4101</v>
      </c>
      <c r="L55" s="29">
        <v>0</v>
      </c>
      <c r="M55" s="34">
        <f t="shared" si="0"/>
        <v>4101</v>
      </c>
      <c r="N55" s="7">
        <f t="shared" si="2"/>
        <v>0.40185320653499146</v>
      </c>
      <c r="O55" s="32" t="s">
        <v>25</v>
      </c>
      <c r="P55" s="33" t="s">
        <v>35</v>
      </c>
      <c r="Q55" s="19">
        <v>4101000</v>
      </c>
      <c r="R55" s="62"/>
      <c r="S55" s="16">
        <f t="shared" si="1"/>
        <v>0</v>
      </c>
      <c r="T55" s="13" t="s">
        <v>139</v>
      </c>
    </row>
    <row r="56" spans="1:20" ht="25.5" x14ac:dyDescent="0.2">
      <c r="A56" s="11">
        <v>54</v>
      </c>
      <c r="B56" s="39">
        <v>56405</v>
      </c>
      <c r="C56" s="11" t="s">
        <v>140</v>
      </c>
      <c r="D56" s="15" t="s">
        <v>141</v>
      </c>
      <c r="E56" s="15"/>
      <c r="F56" s="29">
        <v>1000</v>
      </c>
      <c r="G56" s="29"/>
      <c r="H56" s="29"/>
      <c r="I56" s="29"/>
      <c r="J56" s="29">
        <v>0</v>
      </c>
      <c r="K56" s="53"/>
      <c r="L56" s="29">
        <v>1000</v>
      </c>
      <c r="M56" s="34">
        <f t="shared" si="0"/>
        <v>1000</v>
      </c>
      <c r="N56" s="7">
        <f t="shared" si="2"/>
        <v>0</v>
      </c>
      <c r="O56" s="32" t="s">
        <v>25</v>
      </c>
      <c r="P56" s="33" t="s">
        <v>35</v>
      </c>
      <c r="Q56" s="19">
        <v>1000000</v>
      </c>
      <c r="R56" s="62"/>
      <c r="S56" s="16">
        <f t="shared" si="1"/>
        <v>0</v>
      </c>
      <c r="T56" s="13" t="s">
        <v>142</v>
      </c>
    </row>
    <row r="57" spans="1:20" ht="25.5" x14ac:dyDescent="0.2">
      <c r="A57" s="5">
        <v>55</v>
      </c>
      <c r="B57" s="36">
        <v>56409</v>
      </c>
      <c r="C57" s="37" t="s">
        <v>143</v>
      </c>
      <c r="D57" s="15" t="s">
        <v>23</v>
      </c>
      <c r="E57" s="15"/>
      <c r="F57" s="64" t="s">
        <v>24</v>
      </c>
      <c r="G57" s="29"/>
      <c r="H57" s="29"/>
      <c r="I57" s="29"/>
      <c r="J57" s="29">
        <v>34</v>
      </c>
      <c r="K57" s="53"/>
      <c r="L57" s="29">
        <v>300</v>
      </c>
      <c r="M57" s="34">
        <f t="shared" si="0"/>
        <v>300</v>
      </c>
      <c r="N57" s="7">
        <f t="shared" si="2"/>
        <v>0.11333333333333333</v>
      </c>
      <c r="O57" s="32" t="s">
        <v>25</v>
      </c>
      <c r="P57" s="33" t="s">
        <v>35</v>
      </c>
      <c r="Q57" s="19">
        <v>300000</v>
      </c>
      <c r="R57" s="62"/>
      <c r="S57" s="16">
        <f t="shared" si="1"/>
        <v>0</v>
      </c>
      <c r="T57" s="13" t="s">
        <v>144</v>
      </c>
    </row>
    <row r="58" spans="1:20" ht="38.25" x14ac:dyDescent="0.2">
      <c r="A58" s="11">
        <v>56</v>
      </c>
      <c r="B58" s="23">
        <v>56501</v>
      </c>
      <c r="C58" s="9" t="s">
        <v>145</v>
      </c>
      <c r="D58" s="9" t="s">
        <v>23</v>
      </c>
      <c r="E58" s="9"/>
      <c r="F58" s="64" t="s">
        <v>24</v>
      </c>
      <c r="G58" s="29"/>
      <c r="H58" s="29"/>
      <c r="I58" s="29"/>
      <c r="J58" s="29">
        <v>61</v>
      </c>
      <c r="K58" s="53">
        <v>2620</v>
      </c>
      <c r="L58" s="29">
        <v>3300</v>
      </c>
      <c r="M58" s="34">
        <f t="shared" si="0"/>
        <v>5920</v>
      </c>
      <c r="N58" s="7">
        <f t="shared" si="2"/>
        <v>1.0304054054054055E-2</v>
      </c>
      <c r="O58" s="32" t="s">
        <v>25</v>
      </c>
      <c r="P58" s="33" t="s">
        <v>35</v>
      </c>
      <c r="Q58" s="19">
        <v>5920000</v>
      </c>
      <c r="R58" s="62"/>
      <c r="S58" s="16">
        <f t="shared" si="1"/>
        <v>0</v>
      </c>
      <c r="T58" s="13" t="s">
        <v>146</v>
      </c>
    </row>
    <row r="59" spans="1:20" x14ac:dyDescent="0.2">
      <c r="A59" s="5">
        <v>57</v>
      </c>
      <c r="B59" s="22">
        <v>56502</v>
      </c>
      <c r="C59" s="5" t="s">
        <v>147</v>
      </c>
      <c r="D59" s="9" t="s">
        <v>23</v>
      </c>
      <c r="E59" s="9"/>
      <c r="F59" s="64"/>
      <c r="G59" s="29"/>
      <c r="H59" s="29"/>
      <c r="I59" s="29"/>
      <c r="J59" s="29">
        <v>42</v>
      </c>
      <c r="K59" s="53">
        <v>400</v>
      </c>
      <c r="L59" s="29">
        <v>0</v>
      </c>
      <c r="M59" s="34">
        <f t="shared" si="0"/>
        <v>400</v>
      </c>
      <c r="N59" s="7">
        <f t="shared" si="2"/>
        <v>0.105</v>
      </c>
      <c r="O59" s="32" t="s">
        <v>25</v>
      </c>
      <c r="P59" s="33" t="s">
        <v>26</v>
      </c>
      <c r="Q59" s="19">
        <v>400000</v>
      </c>
      <c r="R59" s="62"/>
      <c r="S59" s="16">
        <f t="shared" si="1"/>
        <v>0</v>
      </c>
      <c r="T59" s="14" t="s">
        <v>148</v>
      </c>
    </row>
    <row r="60" spans="1:20" ht="25.5" x14ac:dyDescent="0.2">
      <c r="A60" s="11">
        <v>58</v>
      </c>
      <c r="B60" s="22">
        <v>56503</v>
      </c>
      <c r="C60" s="5" t="s">
        <v>149</v>
      </c>
      <c r="D60" s="9" t="s">
        <v>23</v>
      </c>
      <c r="E60" s="9"/>
      <c r="F60" s="64" t="s">
        <v>24</v>
      </c>
      <c r="G60" s="29"/>
      <c r="H60" s="29"/>
      <c r="I60" s="29"/>
      <c r="J60" s="29">
        <v>0</v>
      </c>
      <c r="K60" s="53">
        <v>629</v>
      </c>
      <c r="L60" s="29">
        <v>1000</v>
      </c>
      <c r="M60" s="34">
        <f t="shared" si="0"/>
        <v>1629</v>
      </c>
      <c r="N60" s="7">
        <f t="shared" si="2"/>
        <v>0</v>
      </c>
      <c r="O60" s="32" t="s">
        <v>25</v>
      </c>
      <c r="P60" s="33" t="s">
        <v>35</v>
      </c>
      <c r="Q60" s="19">
        <v>1629000</v>
      </c>
      <c r="R60" s="62"/>
      <c r="S60" s="16">
        <f t="shared" si="1"/>
        <v>0</v>
      </c>
      <c r="T60" s="13" t="s">
        <v>144</v>
      </c>
    </row>
    <row r="61" spans="1:20" ht="25.5" x14ac:dyDescent="0.2">
      <c r="A61" s="5">
        <v>59</v>
      </c>
      <c r="B61" s="22">
        <v>56504</v>
      </c>
      <c r="C61" s="5" t="s">
        <v>150</v>
      </c>
      <c r="D61" s="9" t="s">
        <v>23</v>
      </c>
      <c r="E61" s="9"/>
      <c r="F61" s="64" t="s">
        <v>24</v>
      </c>
      <c r="G61" s="29"/>
      <c r="H61" s="29"/>
      <c r="I61" s="29"/>
      <c r="J61" s="29">
        <v>16</v>
      </c>
      <c r="K61" s="53">
        <v>489</v>
      </c>
      <c r="L61" s="29">
        <v>7500</v>
      </c>
      <c r="M61" s="34">
        <f t="shared" si="0"/>
        <v>7989</v>
      </c>
      <c r="N61" s="7">
        <f t="shared" si="2"/>
        <v>2.0027537864563774E-3</v>
      </c>
      <c r="O61" s="32" t="s">
        <v>25</v>
      </c>
      <c r="P61" s="33" t="s">
        <v>43</v>
      </c>
      <c r="Q61" s="19">
        <v>7989000</v>
      </c>
      <c r="R61" s="62"/>
      <c r="S61" s="16">
        <f t="shared" si="1"/>
        <v>0</v>
      </c>
      <c r="T61" s="13" t="s">
        <v>151</v>
      </c>
    </row>
    <row r="62" spans="1:20" ht="38.25" x14ac:dyDescent="0.2">
      <c r="A62" s="11">
        <v>60</v>
      </c>
      <c r="B62" s="22">
        <v>56505</v>
      </c>
      <c r="C62" s="5" t="s">
        <v>152</v>
      </c>
      <c r="D62" s="9" t="s">
        <v>23</v>
      </c>
      <c r="E62" s="9"/>
      <c r="F62" s="64" t="s">
        <v>24</v>
      </c>
      <c r="G62" s="29"/>
      <c r="H62" s="29"/>
      <c r="I62" s="29"/>
      <c r="J62" s="29">
        <v>0</v>
      </c>
      <c r="K62" s="53">
        <v>498</v>
      </c>
      <c r="L62" s="29">
        <v>300</v>
      </c>
      <c r="M62" s="34">
        <f t="shared" si="0"/>
        <v>798</v>
      </c>
      <c r="N62" s="7">
        <f t="shared" si="2"/>
        <v>0</v>
      </c>
      <c r="O62" s="32" t="s">
        <v>25</v>
      </c>
      <c r="P62" s="33" t="s">
        <v>43</v>
      </c>
      <c r="Q62" s="19">
        <v>798000</v>
      </c>
      <c r="R62" s="62"/>
      <c r="S62" s="16">
        <f t="shared" si="1"/>
        <v>0</v>
      </c>
      <c r="T62" s="13" t="s">
        <v>144</v>
      </c>
    </row>
    <row r="63" spans="1:20" ht="38.25" x14ac:dyDescent="0.2">
      <c r="A63" s="5">
        <v>61</v>
      </c>
      <c r="B63" s="22">
        <v>56506</v>
      </c>
      <c r="C63" s="5" t="s">
        <v>153</v>
      </c>
      <c r="D63" s="9" t="s">
        <v>23</v>
      </c>
      <c r="E63" s="9"/>
      <c r="F63" s="64" t="s">
        <v>24</v>
      </c>
      <c r="G63" s="29"/>
      <c r="H63" s="29"/>
      <c r="I63" s="29"/>
      <c r="J63" s="29">
        <v>0</v>
      </c>
      <c r="K63" s="53">
        <v>2824</v>
      </c>
      <c r="L63" s="29">
        <v>1500</v>
      </c>
      <c r="M63" s="34">
        <f t="shared" si="0"/>
        <v>4324</v>
      </c>
      <c r="N63" s="7">
        <f t="shared" si="2"/>
        <v>0</v>
      </c>
      <c r="O63" s="32" t="s">
        <v>25</v>
      </c>
      <c r="P63" s="33" t="s">
        <v>35</v>
      </c>
      <c r="Q63" s="19">
        <v>4324000</v>
      </c>
      <c r="R63" s="62"/>
      <c r="S63" s="16">
        <f t="shared" si="1"/>
        <v>0</v>
      </c>
      <c r="T63" s="13" t="s">
        <v>154</v>
      </c>
    </row>
    <row r="64" spans="1:20" ht="38.25" x14ac:dyDescent="0.2">
      <c r="A64" s="11">
        <v>62</v>
      </c>
      <c r="B64" s="22">
        <v>56507</v>
      </c>
      <c r="C64" s="5" t="s">
        <v>155</v>
      </c>
      <c r="D64" s="9" t="s">
        <v>23</v>
      </c>
      <c r="E64" s="9"/>
      <c r="F64" s="64" t="s">
        <v>24</v>
      </c>
      <c r="G64" s="29"/>
      <c r="H64" s="29"/>
      <c r="I64" s="29"/>
      <c r="J64" s="29">
        <v>538</v>
      </c>
      <c r="K64" s="53">
        <v>-26</v>
      </c>
      <c r="L64" s="29">
        <v>600</v>
      </c>
      <c r="M64" s="34">
        <f t="shared" si="0"/>
        <v>574</v>
      </c>
      <c r="N64" s="7">
        <f t="shared" si="2"/>
        <v>0.93728222996515675</v>
      </c>
      <c r="O64" s="32" t="s">
        <v>25</v>
      </c>
      <c r="P64" s="33" t="s">
        <v>35</v>
      </c>
      <c r="Q64" s="19">
        <v>574000</v>
      </c>
      <c r="R64" s="62"/>
      <c r="S64" s="16">
        <f t="shared" si="1"/>
        <v>0</v>
      </c>
      <c r="T64" s="13" t="s">
        <v>156</v>
      </c>
    </row>
    <row r="65" spans="1:20" ht="38.25" x14ac:dyDescent="0.2">
      <c r="A65" s="5">
        <v>63</v>
      </c>
      <c r="B65" s="22">
        <v>56508</v>
      </c>
      <c r="C65" s="5" t="s">
        <v>157</v>
      </c>
      <c r="D65" s="9" t="s">
        <v>23</v>
      </c>
      <c r="E65" s="9"/>
      <c r="F65" s="64" t="s">
        <v>24</v>
      </c>
      <c r="G65" s="29"/>
      <c r="H65" s="29"/>
      <c r="I65" s="29"/>
      <c r="J65" s="29">
        <v>5278</v>
      </c>
      <c r="K65" s="53">
        <v>3307</v>
      </c>
      <c r="L65" s="29">
        <v>11386</v>
      </c>
      <c r="M65" s="34">
        <f t="shared" si="0"/>
        <v>14693</v>
      </c>
      <c r="N65" s="7">
        <f t="shared" si="2"/>
        <v>0.35921867555979037</v>
      </c>
      <c r="O65" s="32" t="s">
        <v>25</v>
      </c>
      <c r="P65" s="33" t="s">
        <v>35</v>
      </c>
      <c r="Q65" s="19">
        <v>14693000</v>
      </c>
      <c r="R65" s="62"/>
      <c r="S65" s="16">
        <f t="shared" si="1"/>
        <v>0</v>
      </c>
      <c r="T65" s="13" t="s">
        <v>158</v>
      </c>
    </row>
    <row r="66" spans="1:20" ht="25.5" x14ac:dyDescent="0.2">
      <c r="A66" s="11">
        <v>64</v>
      </c>
      <c r="B66" s="22">
        <v>56509</v>
      </c>
      <c r="C66" s="5" t="s">
        <v>159</v>
      </c>
      <c r="D66" s="9" t="s">
        <v>23</v>
      </c>
      <c r="E66" s="9"/>
      <c r="F66" s="64" t="s">
        <v>24</v>
      </c>
      <c r="G66" s="29"/>
      <c r="H66" s="29"/>
      <c r="I66" s="29"/>
      <c r="J66" s="29">
        <v>292</v>
      </c>
      <c r="K66" s="53">
        <v>504</v>
      </c>
      <c r="L66" s="29">
        <v>1000</v>
      </c>
      <c r="M66" s="34">
        <f t="shared" ref="M66:M88" si="3">K66+L66</f>
        <v>1504</v>
      </c>
      <c r="N66" s="7">
        <f t="shared" si="2"/>
        <v>0.19414893617021275</v>
      </c>
      <c r="O66" s="32" t="s">
        <v>25</v>
      </c>
      <c r="P66" s="33" t="s">
        <v>35</v>
      </c>
      <c r="Q66" s="19">
        <v>1504000</v>
      </c>
      <c r="R66" s="62"/>
      <c r="S66" s="16">
        <f t="shared" si="1"/>
        <v>0</v>
      </c>
      <c r="T66" s="13" t="s">
        <v>144</v>
      </c>
    </row>
    <row r="67" spans="1:20" ht="25.5" x14ac:dyDescent="0.2">
      <c r="A67" s="5">
        <v>65</v>
      </c>
      <c r="B67" s="22">
        <v>56510</v>
      </c>
      <c r="C67" s="5" t="s">
        <v>160</v>
      </c>
      <c r="D67" s="9" t="s">
        <v>23</v>
      </c>
      <c r="E67" s="9"/>
      <c r="F67" s="64" t="s">
        <v>24</v>
      </c>
      <c r="G67" s="29"/>
      <c r="H67" s="29"/>
      <c r="I67" s="29"/>
      <c r="J67" s="29">
        <v>307</v>
      </c>
      <c r="K67" s="53"/>
      <c r="L67" s="29">
        <v>3513</v>
      </c>
      <c r="M67" s="34">
        <f t="shared" si="3"/>
        <v>3513</v>
      </c>
      <c r="N67" s="7">
        <f t="shared" si="2"/>
        <v>8.7389695417022489E-2</v>
      </c>
      <c r="O67" s="32" t="s">
        <v>25</v>
      </c>
      <c r="P67" s="33" t="s">
        <v>26</v>
      </c>
      <c r="Q67" s="19">
        <v>3513000</v>
      </c>
      <c r="R67" s="62"/>
      <c r="S67" s="16">
        <f t="shared" ref="S67:S88" si="4">Q67-M67*1000</f>
        <v>0</v>
      </c>
      <c r="T67" s="13" t="s">
        <v>161</v>
      </c>
    </row>
    <row r="68" spans="1:20" ht="25.5" x14ac:dyDescent="0.2">
      <c r="A68" s="11">
        <v>66</v>
      </c>
      <c r="B68" s="22">
        <v>56511</v>
      </c>
      <c r="C68" s="5" t="s">
        <v>162</v>
      </c>
      <c r="D68" s="9" t="s">
        <v>23</v>
      </c>
      <c r="E68" s="9"/>
      <c r="F68" s="64" t="s">
        <v>24</v>
      </c>
      <c r="G68" s="29"/>
      <c r="H68" s="29"/>
      <c r="I68" s="29"/>
      <c r="J68" s="29">
        <v>545</v>
      </c>
      <c r="K68" s="53">
        <v>237</v>
      </c>
      <c r="L68" s="29">
        <v>1000</v>
      </c>
      <c r="M68" s="34">
        <f t="shared" si="3"/>
        <v>1237</v>
      </c>
      <c r="N68" s="7">
        <f t="shared" ref="N68:N88" si="5">IFERROR(J68/M68,"")</f>
        <v>0.44058205335489087</v>
      </c>
      <c r="O68" s="32" t="s">
        <v>25</v>
      </c>
      <c r="P68" s="33" t="s">
        <v>26</v>
      </c>
      <c r="Q68" s="19">
        <v>1237000</v>
      </c>
      <c r="R68" s="62"/>
      <c r="S68" s="16">
        <f t="shared" si="4"/>
        <v>0</v>
      </c>
      <c r="T68" s="13" t="s">
        <v>163</v>
      </c>
    </row>
    <row r="69" spans="1:20" ht="38.25" x14ac:dyDescent="0.2">
      <c r="A69" s="5">
        <v>67</v>
      </c>
      <c r="B69" s="22">
        <v>56513</v>
      </c>
      <c r="C69" s="5" t="s">
        <v>164</v>
      </c>
      <c r="D69" s="9" t="s">
        <v>23</v>
      </c>
      <c r="E69" s="9"/>
      <c r="F69" s="64" t="s">
        <v>24</v>
      </c>
      <c r="G69" s="29"/>
      <c r="H69" s="29"/>
      <c r="I69" s="29"/>
      <c r="J69" s="29">
        <v>0</v>
      </c>
      <c r="K69" s="53">
        <v>114</v>
      </c>
      <c r="L69" s="29">
        <v>950</v>
      </c>
      <c r="M69" s="34">
        <f t="shared" si="3"/>
        <v>1064</v>
      </c>
      <c r="N69" s="7">
        <f t="shared" si="5"/>
        <v>0</v>
      </c>
      <c r="O69" s="32" t="s">
        <v>25</v>
      </c>
      <c r="P69" s="33" t="s">
        <v>35</v>
      </c>
      <c r="Q69" s="19">
        <v>1064000</v>
      </c>
      <c r="R69" s="62"/>
      <c r="S69" s="16">
        <f t="shared" si="4"/>
        <v>0</v>
      </c>
      <c r="T69" s="13" t="s">
        <v>165</v>
      </c>
    </row>
    <row r="70" spans="1:20" ht="25.5" x14ac:dyDescent="0.2">
      <c r="A70" s="11">
        <v>68</v>
      </c>
      <c r="B70" s="22">
        <v>56514</v>
      </c>
      <c r="C70" s="5" t="s">
        <v>166</v>
      </c>
      <c r="D70" s="9" t="s">
        <v>23</v>
      </c>
      <c r="E70" s="9"/>
      <c r="F70" s="64" t="s">
        <v>24</v>
      </c>
      <c r="G70" s="29"/>
      <c r="H70" s="29"/>
      <c r="I70" s="29"/>
      <c r="J70" s="29">
        <v>30</v>
      </c>
      <c r="K70" s="53">
        <v>-910</v>
      </c>
      <c r="L70" s="29">
        <v>2000</v>
      </c>
      <c r="M70" s="34">
        <f t="shared" si="3"/>
        <v>1090</v>
      </c>
      <c r="N70" s="7">
        <f t="shared" si="5"/>
        <v>2.7522935779816515E-2</v>
      </c>
      <c r="O70" s="32" t="s">
        <v>25</v>
      </c>
      <c r="P70" s="33" t="s">
        <v>35</v>
      </c>
      <c r="Q70" s="19">
        <v>1090000</v>
      </c>
      <c r="R70" s="62"/>
      <c r="S70" s="16">
        <f t="shared" si="4"/>
        <v>0</v>
      </c>
      <c r="T70" s="13" t="s">
        <v>167</v>
      </c>
    </row>
    <row r="71" spans="1:20" ht="25.5" x14ac:dyDescent="0.2">
      <c r="A71" s="5">
        <v>69</v>
      </c>
      <c r="B71" s="22">
        <v>56515</v>
      </c>
      <c r="C71" s="5" t="s">
        <v>168</v>
      </c>
      <c r="D71" s="9" t="s">
        <v>23</v>
      </c>
      <c r="E71" s="9"/>
      <c r="F71" s="64" t="s">
        <v>24</v>
      </c>
      <c r="G71" s="29"/>
      <c r="H71" s="29"/>
      <c r="I71" s="29"/>
      <c r="J71" s="29">
        <v>927</v>
      </c>
      <c r="K71" s="53">
        <v>868</v>
      </c>
      <c r="L71" s="29">
        <v>2000</v>
      </c>
      <c r="M71" s="34">
        <f t="shared" si="3"/>
        <v>2868</v>
      </c>
      <c r="N71" s="7">
        <f t="shared" si="5"/>
        <v>0.32322175732217573</v>
      </c>
      <c r="O71" s="32" t="s">
        <v>25</v>
      </c>
      <c r="P71" s="33" t="s">
        <v>35</v>
      </c>
      <c r="Q71" s="19">
        <v>2868000</v>
      </c>
      <c r="R71" s="62"/>
      <c r="S71" s="16">
        <f t="shared" si="4"/>
        <v>0</v>
      </c>
      <c r="T71" s="13" t="s">
        <v>169</v>
      </c>
    </row>
    <row r="72" spans="1:20" ht="25.5" x14ac:dyDescent="0.2">
      <c r="A72" s="11">
        <v>70</v>
      </c>
      <c r="B72" s="48">
        <v>56516</v>
      </c>
      <c r="C72" s="50" t="s">
        <v>170</v>
      </c>
      <c r="D72" s="9" t="s">
        <v>23</v>
      </c>
      <c r="E72" s="15"/>
      <c r="F72" s="64" t="s">
        <v>24</v>
      </c>
      <c r="G72" s="29"/>
      <c r="H72" s="29"/>
      <c r="I72" s="29"/>
      <c r="J72" s="29">
        <v>65</v>
      </c>
      <c r="K72" s="53"/>
      <c r="L72" s="29">
        <v>1000</v>
      </c>
      <c r="M72" s="34">
        <f t="shared" si="3"/>
        <v>1000</v>
      </c>
      <c r="N72" s="7">
        <f t="shared" si="5"/>
        <v>6.5000000000000002E-2</v>
      </c>
      <c r="O72" s="32" t="s">
        <v>25</v>
      </c>
      <c r="P72" s="33" t="s">
        <v>26</v>
      </c>
      <c r="Q72" s="19">
        <v>1000000</v>
      </c>
      <c r="R72" s="62"/>
      <c r="S72" s="16">
        <f t="shared" si="4"/>
        <v>0</v>
      </c>
      <c r="T72" s="13" t="s">
        <v>171</v>
      </c>
    </row>
    <row r="73" spans="1:20" ht="25.5" x14ac:dyDescent="0.2">
      <c r="A73" s="5">
        <v>71</v>
      </c>
      <c r="B73" s="24">
        <v>56517</v>
      </c>
      <c r="C73" s="15" t="s">
        <v>172</v>
      </c>
      <c r="D73" s="9" t="s">
        <v>23</v>
      </c>
      <c r="E73" s="15"/>
      <c r="F73" s="64" t="s">
        <v>24</v>
      </c>
      <c r="G73" s="29"/>
      <c r="H73" s="29"/>
      <c r="I73" s="29"/>
      <c r="J73" s="29">
        <v>106</v>
      </c>
      <c r="K73" s="53">
        <v>3229</v>
      </c>
      <c r="L73" s="29">
        <v>1500</v>
      </c>
      <c r="M73" s="34">
        <f t="shared" si="3"/>
        <v>4729</v>
      </c>
      <c r="N73" s="7">
        <f t="shared" si="5"/>
        <v>2.2414886868259674E-2</v>
      </c>
      <c r="O73" s="32" t="s">
        <v>25</v>
      </c>
      <c r="P73" s="33" t="s">
        <v>35</v>
      </c>
      <c r="Q73" s="19">
        <v>4729000</v>
      </c>
      <c r="R73" s="62"/>
      <c r="S73" s="16">
        <f t="shared" si="4"/>
        <v>0</v>
      </c>
      <c r="T73" s="13" t="s">
        <v>173</v>
      </c>
    </row>
    <row r="74" spans="1:20" ht="51" x14ac:dyDescent="0.2">
      <c r="A74" s="11">
        <v>72</v>
      </c>
      <c r="B74" s="24">
        <v>56518</v>
      </c>
      <c r="C74" s="15" t="s">
        <v>174</v>
      </c>
      <c r="D74" s="9" t="s">
        <v>23</v>
      </c>
      <c r="E74" s="15"/>
      <c r="F74" s="64" t="s">
        <v>24</v>
      </c>
      <c r="G74" s="29"/>
      <c r="H74" s="29"/>
      <c r="I74" s="29"/>
      <c r="J74" s="29">
        <v>348</v>
      </c>
      <c r="K74" s="53">
        <v>267</v>
      </c>
      <c r="L74" s="29">
        <v>1300</v>
      </c>
      <c r="M74" s="34">
        <f t="shared" si="3"/>
        <v>1567</v>
      </c>
      <c r="N74" s="7">
        <f t="shared" si="5"/>
        <v>0.22208040842373963</v>
      </c>
      <c r="O74" s="32" t="s">
        <v>25</v>
      </c>
      <c r="P74" s="33" t="s">
        <v>35</v>
      </c>
      <c r="Q74" s="19">
        <v>1567000</v>
      </c>
      <c r="R74" s="62"/>
      <c r="S74" s="16">
        <f t="shared" si="4"/>
        <v>0</v>
      </c>
      <c r="T74" s="13" t="s">
        <v>175</v>
      </c>
    </row>
    <row r="75" spans="1:20" ht="25.5" x14ac:dyDescent="0.2">
      <c r="A75" s="5">
        <v>73</v>
      </c>
      <c r="B75" s="24">
        <v>56519</v>
      </c>
      <c r="C75" s="15" t="s">
        <v>176</v>
      </c>
      <c r="D75" s="9" t="s">
        <v>23</v>
      </c>
      <c r="E75" s="15"/>
      <c r="F75" s="64" t="s">
        <v>24</v>
      </c>
      <c r="G75" s="29"/>
      <c r="H75" s="29"/>
      <c r="I75" s="29"/>
      <c r="J75" s="29">
        <v>0</v>
      </c>
      <c r="K75" s="53">
        <v>68</v>
      </c>
      <c r="L75" s="29">
        <v>705</v>
      </c>
      <c r="M75" s="34">
        <f t="shared" si="3"/>
        <v>773</v>
      </c>
      <c r="N75" s="7">
        <f t="shared" si="5"/>
        <v>0</v>
      </c>
      <c r="O75" s="32" t="s">
        <v>25</v>
      </c>
      <c r="P75" s="33" t="s">
        <v>35</v>
      </c>
      <c r="Q75" s="19">
        <v>773000</v>
      </c>
      <c r="R75" s="62"/>
      <c r="S75" s="16">
        <f t="shared" si="4"/>
        <v>0</v>
      </c>
      <c r="T75" s="13" t="s">
        <v>177</v>
      </c>
    </row>
    <row r="76" spans="1:20" ht="25.5" x14ac:dyDescent="0.2">
      <c r="A76" s="11">
        <v>74</v>
      </c>
      <c r="B76" s="24">
        <v>56520</v>
      </c>
      <c r="C76" s="15" t="s">
        <v>178</v>
      </c>
      <c r="D76" s="9" t="s">
        <v>23</v>
      </c>
      <c r="E76" s="15"/>
      <c r="F76" s="29">
        <v>17641</v>
      </c>
      <c r="G76" s="29"/>
      <c r="H76" s="29"/>
      <c r="I76" s="29"/>
      <c r="J76" s="29">
        <v>1970</v>
      </c>
      <c r="K76" s="53">
        <v>2496</v>
      </c>
      <c r="L76" s="29">
        <v>1766</v>
      </c>
      <c r="M76" s="34">
        <f t="shared" si="3"/>
        <v>4262</v>
      </c>
      <c r="N76" s="7">
        <f t="shared" si="5"/>
        <v>0.46222430783669638</v>
      </c>
      <c r="O76" s="32" t="s">
        <v>25</v>
      </c>
      <c r="P76" s="33" t="s">
        <v>35</v>
      </c>
      <c r="Q76" s="19">
        <v>2000000</v>
      </c>
      <c r="R76" s="62">
        <v>2262</v>
      </c>
      <c r="S76" s="16">
        <f t="shared" si="4"/>
        <v>-2262000</v>
      </c>
      <c r="T76" s="13" t="s">
        <v>179</v>
      </c>
    </row>
    <row r="77" spans="1:20" ht="39" customHeight="1" x14ac:dyDescent="0.2">
      <c r="A77" s="5">
        <v>75</v>
      </c>
      <c r="B77" s="24">
        <v>56522</v>
      </c>
      <c r="C77" s="15" t="s">
        <v>180</v>
      </c>
      <c r="D77" s="9" t="s">
        <v>23</v>
      </c>
      <c r="E77" s="15"/>
      <c r="F77" s="29"/>
      <c r="G77" s="29"/>
      <c r="H77" s="29"/>
      <c r="I77" s="29"/>
      <c r="J77" s="29">
        <v>0</v>
      </c>
      <c r="K77" s="53">
        <v>588</v>
      </c>
      <c r="L77" s="29">
        <v>700</v>
      </c>
      <c r="M77" s="34">
        <f t="shared" si="3"/>
        <v>1288</v>
      </c>
      <c r="N77" s="7">
        <f t="shared" si="5"/>
        <v>0</v>
      </c>
      <c r="O77" s="32" t="s">
        <v>25</v>
      </c>
      <c r="P77" s="33" t="s">
        <v>35</v>
      </c>
      <c r="Q77" s="19">
        <v>1288000</v>
      </c>
      <c r="R77" s="62"/>
      <c r="S77" s="16">
        <f t="shared" si="4"/>
        <v>0</v>
      </c>
      <c r="T77" s="13" t="s">
        <v>181</v>
      </c>
    </row>
    <row r="78" spans="1:20" ht="44.25" customHeight="1" x14ac:dyDescent="0.2">
      <c r="A78" s="11">
        <v>76</v>
      </c>
      <c r="B78" s="24">
        <v>56523</v>
      </c>
      <c r="C78" s="15" t="s">
        <v>182</v>
      </c>
      <c r="D78" s="15" t="s">
        <v>126</v>
      </c>
      <c r="E78" s="15"/>
      <c r="F78" s="29"/>
      <c r="G78" s="29"/>
      <c r="H78" s="29"/>
      <c r="I78" s="29"/>
      <c r="J78" s="29">
        <v>29</v>
      </c>
      <c r="K78" s="53">
        <v>720</v>
      </c>
      <c r="L78" s="29">
        <v>8500</v>
      </c>
      <c r="M78" s="34">
        <f t="shared" si="3"/>
        <v>9220</v>
      </c>
      <c r="N78" s="7">
        <f t="shared" si="5"/>
        <v>3.1453362255965292E-3</v>
      </c>
      <c r="O78" s="32" t="s">
        <v>25</v>
      </c>
      <c r="P78" s="33" t="s">
        <v>43</v>
      </c>
      <c r="Q78" s="19">
        <v>9220000</v>
      </c>
      <c r="R78" s="62"/>
      <c r="S78" s="16">
        <f t="shared" si="4"/>
        <v>0</v>
      </c>
      <c r="T78" s="13" t="s">
        <v>183</v>
      </c>
    </row>
    <row r="79" spans="1:20" ht="25.5" x14ac:dyDescent="0.2">
      <c r="A79" s="5">
        <v>77</v>
      </c>
      <c r="B79" s="24">
        <v>56524</v>
      </c>
      <c r="C79" s="15" t="s">
        <v>184</v>
      </c>
      <c r="D79" s="9" t="s">
        <v>23</v>
      </c>
      <c r="E79" s="15"/>
      <c r="F79" s="29"/>
      <c r="G79" s="29"/>
      <c r="H79" s="29"/>
      <c r="I79" s="29"/>
      <c r="J79" s="29">
        <v>0</v>
      </c>
      <c r="K79" s="53"/>
      <c r="L79" s="29">
        <v>3000</v>
      </c>
      <c r="M79" s="34">
        <f t="shared" si="3"/>
        <v>3000</v>
      </c>
      <c r="N79" s="7">
        <f t="shared" si="5"/>
        <v>0</v>
      </c>
      <c r="O79" s="32" t="s">
        <v>25</v>
      </c>
      <c r="P79" s="33" t="s">
        <v>35</v>
      </c>
      <c r="Q79" s="19">
        <v>3000000</v>
      </c>
      <c r="R79" s="62"/>
      <c r="S79" s="16">
        <f t="shared" si="4"/>
        <v>0</v>
      </c>
      <c r="T79" s="13" t="s">
        <v>185</v>
      </c>
    </row>
    <row r="80" spans="1:20" x14ac:dyDescent="0.2">
      <c r="A80" s="11">
        <v>78</v>
      </c>
      <c r="B80" s="24">
        <v>56525</v>
      </c>
      <c r="C80" s="15" t="s">
        <v>186</v>
      </c>
      <c r="D80" s="15" t="s">
        <v>73</v>
      </c>
      <c r="E80" s="15"/>
      <c r="F80" s="29"/>
      <c r="G80" s="29"/>
      <c r="H80" s="29"/>
      <c r="I80" s="29"/>
      <c r="J80" s="29">
        <v>6</v>
      </c>
      <c r="K80" s="53">
        <v>0</v>
      </c>
      <c r="L80" s="29">
        <v>0</v>
      </c>
      <c r="M80" s="34">
        <f t="shared" si="3"/>
        <v>0</v>
      </c>
      <c r="N80" s="7" t="str">
        <f t="shared" si="5"/>
        <v/>
      </c>
      <c r="O80" s="32" t="s">
        <v>25</v>
      </c>
      <c r="P80" s="33" t="s">
        <v>26</v>
      </c>
      <c r="Q80" s="19">
        <v>6000</v>
      </c>
      <c r="R80" s="62"/>
      <c r="S80" s="16">
        <f t="shared" si="4"/>
        <v>6000</v>
      </c>
      <c r="T80" s="13" t="s">
        <v>187</v>
      </c>
    </row>
    <row r="81" spans="1:20" ht="25.5" x14ac:dyDescent="0.2">
      <c r="A81" s="5">
        <v>79</v>
      </c>
      <c r="B81" s="24">
        <v>56601</v>
      </c>
      <c r="C81" s="15" t="s">
        <v>188</v>
      </c>
      <c r="D81" s="9" t="s">
        <v>23</v>
      </c>
      <c r="E81" s="15"/>
      <c r="F81" s="64" t="s">
        <v>24</v>
      </c>
      <c r="G81" s="29"/>
      <c r="H81" s="29"/>
      <c r="I81" s="29"/>
      <c r="J81" s="29">
        <v>837</v>
      </c>
      <c r="K81" s="53">
        <v>941</v>
      </c>
      <c r="L81" s="29">
        <v>1000</v>
      </c>
      <c r="M81" s="34">
        <f t="shared" si="3"/>
        <v>1941</v>
      </c>
      <c r="N81" s="7">
        <f t="shared" si="5"/>
        <v>0.43122102009273572</v>
      </c>
      <c r="O81" s="32" t="s">
        <v>25</v>
      </c>
      <c r="P81" s="33" t="s">
        <v>26</v>
      </c>
      <c r="Q81" s="19">
        <v>1941000</v>
      </c>
      <c r="R81" s="62"/>
      <c r="S81" s="16">
        <f t="shared" si="4"/>
        <v>0</v>
      </c>
      <c r="T81" s="13" t="s">
        <v>144</v>
      </c>
    </row>
    <row r="82" spans="1:20" ht="76.5" x14ac:dyDescent="0.2">
      <c r="A82" s="11">
        <v>80</v>
      </c>
      <c r="B82" s="24">
        <v>56602</v>
      </c>
      <c r="C82" s="15" t="s">
        <v>189</v>
      </c>
      <c r="D82" s="15" t="s">
        <v>55</v>
      </c>
      <c r="E82" s="15"/>
      <c r="F82" s="29">
        <v>163400</v>
      </c>
      <c r="G82" s="29"/>
      <c r="H82" s="29"/>
      <c r="I82" s="29"/>
      <c r="J82" s="29">
        <v>1267</v>
      </c>
      <c r="K82" s="53">
        <v>-1882</v>
      </c>
      <c r="L82" s="29">
        <v>34000</v>
      </c>
      <c r="M82" s="34">
        <f t="shared" si="3"/>
        <v>32118</v>
      </c>
      <c r="N82" s="7">
        <f t="shared" si="5"/>
        <v>3.944828445108662E-2</v>
      </c>
      <c r="O82" s="32" t="s">
        <v>25</v>
      </c>
      <c r="P82" s="33" t="s">
        <v>35</v>
      </c>
      <c r="Q82" s="19">
        <v>4118000</v>
      </c>
      <c r="R82" s="62"/>
      <c r="S82" s="16">
        <f t="shared" si="4"/>
        <v>-28000000</v>
      </c>
      <c r="T82" s="65" t="s">
        <v>367</v>
      </c>
    </row>
    <row r="83" spans="1:20" ht="232.9" customHeight="1" x14ac:dyDescent="0.2">
      <c r="A83" s="5">
        <v>81</v>
      </c>
      <c r="B83" s="24">
        <v>56603</v>
      </c>
      <c r="C83" s="15" t="s">
        <v>190</v>
      </c>
      <c r="D83" s="15" t="s">
        <v>141</v>
      </c>
      <c r="E83" s="15"/>
      <c r="F83" s="29"/>
      <c r="G83" s="29"/>
      <c r="H83" s="29"/>
      <c r="I83" s="29"/>
      <c r="J83" s="29">
        <v>0</v>
      </c>
      <c r="K83" s="53"/>
      <c r="L83" s="29">
        <v>19000</v>
      </c>
      <c r="M83" s="34">
        <f t="shared" si="3"/>
        <v>19000</v>
      </c>
      <c r="N83" s="7">
        <f t="shared" si="5"/>
        <v>0</v>
      </c>
      <c r="O83" s="32" t="s">
        <v>52</v>
      </c>
      <c r="P83" s="33" t="s">
        <v>43</v>
      </c>
      <c r="Q83" s="19">
        <v>10000000</v>
      </c>
      <c r="R83" s="62"/>
      <c r="S83" s="16">
        <f t="shared" si="4"/>
        <v>-9000000</v>
      </c>
      <c r="T83" s="13" t="s">
        <v>191</v>
      </c>
    </row>
    <row r="84" spans="1:20" ht="25.5" x14ac:dyDescent="0.2">
      <c r="A84" s="11">
        <v>82</v>
      </c>
      <c r="B84" s="24">
        <v>56604</v>
      </c>
      <c r="C84" s="15" t="s">
        <v>192</v>
      </c>
      <c r="D84" s="15" t="s">
        <v>141</v>
      </c>
      <c r="E84" s="15"/>
      <c r="F84" s="29">
        <v>277500</v>
      </c>
      <c r="G84" s="29"/>
      <c r="H84" s="29"/>
      <c r="I84" s="29"/>
      <c r="J84" s="29">
        <v>30550</v>
      </c>
      <c r="K84" s="53">
        <v>9228</v>
      </c>
      <c r="L84" s="29">
        <v>87681</v>
      </c>
      <c r="M84" s="34">
        <f t="shared" si="3"/>
        <v>96909</v>
      </c>
      <c r="N84" s="7">
        <f t="shared" si="5"/>
        <v>0.31524419816528909</v>
      </c>
      <c r="O84" s="32" t="s">
        <v>25</v>
      </c>
      <c r="P84" s="33" t="s">
        <v>35</v>
      </c>
      <c r="Q84" s="19">
        <v>90909000</v>
      </c>
      <c r="R84" s="62">
        <v>6000</v>
      </c>
      <c r="S84" s="16">
        <f t="shared" si="4"/>
        <v>-6000000</v>
      </c>
      <c r="T84" s="13" t="s">
        <v>193</v>
      </c>
    </row>
    <row r="85" spans="1:20" ht="25.5" x14ac:dyDescent="0.2">
      <c r="A85" s="5">
        <v>83</v>
      </c>
      <c r="B85" s="24">
        <v>56605</v>
      </c>
      <c r="C85" s="15" t="s">
        <v>194</v>
      </c>
      <c r="D85" s="15" t="s">
        <v>73</v>
      </c>
      <c r="E85" s="15"/>
      <c r="F85" s="29">
        <v>97000</v>
      </c>
      <c r="G85" s="29"/>
      <c r="H85" s="29"/>
      <c r="I85" s="29"/>
      <c r="J85" s="29">
        <v>422</v>
      </c>
      <c r="K85" s="53">
        <v>-2080</v>
      </c>
      <c r="L85" s="29">
        <v>14850</v>
      </c>
      <c r="M85" s="34">
        <f t="shared" si="3"/>
        <v>12770</v>
      </c>
      <c r="N85" s="7">
        <f t="shared" si="5"/>
        <v>3.3046202036021925E-2</v>
      </c>
      <c r="O85" s="32" t="s">
        <v>25</v>
      </c>
      <c r="P85" s="33" t="s">
        <v>35</v>
      </c>
      <c r="Q85" s="19">
        <v>12770000</v>
      </c>
      <c r="R85" s="62"/>
      <c r="S85" s="16">
        <f t="shared" si="4"/>
        <v>0</v>
      </c>
      <c r="T85" s="13" t="s">
        <v>195</v>
      </c>
    </row>
    <row r="86" spans="1:20" ht="25.5" x14ac:dyDescent="0.2">
      <c r="A86" s="11">
        <v>84</v>
      </c>
      <c r="B86" s="24">
        <v>56606</v>
      </c>
      <c r="C86" s="15" t="s">
        <v>196</v>
      </c>
      <c r="D86" s="15" t="s">
        <v>55</v>
      </c>
      <c r="E86" s="15"/>
      <c r="F86" s="29"/>
      <c r="G86" s="29"/>
      <c r="H86" s="29"/>
      <c r="I86" s="29"/>
      <c r="J86" s="29">
        <v>227</v>
      </c>
      <c r="K86" s="53">
        <v>4267</v>
      </c>
      <c r="L86" s="29">
        <v>0</v>
      </c>
      <c r="M86" s="34">
        <f t="shared" si="3"/>
        <v>4267</v>
      </c>
      <c r="N86" s="7">
        <f t="shared" si="5"/>
        <v>5.3198968830560113E-2</v>
      </c>
      <c r="O86" s="32" t="s">
        <v>25</v>
      </c>
      <c r="P86" s="33" t="s">
        <v>35</v>
      </c>
      <c r="Q86" s="19">
        <v>4267000</v>
      </c>
      <c r="R86" s="62"/>
      <c r="S86" s="16">
        <f t="shared" si="4"/>
        <v>0</v>
      </c>
      <c r="T86" s="13" t="s">
        <v>197</v>
      </c>
    </row>
    <row r="87" spans="1:20" x14ac:dyDescent="0.2">
      <c r="A87" s="5">
        <v>85</v>
      </c>
      <c r="B87" s="24">
        <v>56607</v>
      </c>
      <c r="C87" s="15" t="s">
        <v>198</v>
      </c>
      <c r="D87" s="15" t="s">
        <v>84</v>
      </c>
      <c r="E87" s="15"/>
      <c r="F87" s="29"/>
      <c r="G87" s="29"/>
      <c r="H87" s="29"/>
      <c r="I87" s="29"/>
      <c r="J87" s="29">
        <v>0</v>
      </c>
      <c r="K87" s="53"/>
      <c r="L87" s="29">
        <v>500</v>
      </c>
      <c r="M87" s="34">
        <f t="shared" si="3"/>
        <v>500</v>
      </c>
      <c r="N87" s="7">
        <f t="shared" si="5"/>
        <v>0</v>
      </c>
      <c r="O87" s="32" t="s">
        <v>25</v>
      </c>
      <c r="P87" s="33" t="s">
        <v>43</v>
      </c>
      <c r="Q87" s="19">
        <v>0</v>
      </c>
      <c r="R87" s="62">
        <v>500</v>
      </c>
      <c r="S87" s="16">
        <f t="shared" si="4"/>
        <v>-500000</v>
      </c>
      <c r="T87" s="13" t="s">
        <v>199</v>
      </c>
    </row>
    <row r="88" spans="1:20" ht="25.5" x14ac:dyDescent="0.2">
      <c r="A88" s="11">
        <v>86</v>
      </c>
      <c r="B88" s="24">
        <v>56621</v>
      </c>
      <c r="C88" s="15" t="s">
        <v>200</v>
      </c>
      <c r="D88" s="15" t="s">
        <v>84</v>
      </c>
      <c r="E88" s="15"/>
      <c r="F88" s="29"/>
      <c r="G88" s="29"/>
      <c r="H88" s="29"/>
      <c r="I88" s="29"/>
      <c r="J88" s="29">
        <v>32</v>
      </c>
      <c r="K88" s="53">
        <v>0</v>
      </c>
      <c r="L88" s="29">
        <v>0</v>
      </c>
      <c r="M88" s="34">
        <f t="shared" si="3"/>
        <v>0</v>
      </c>
      <c r="N88" s="7" t="str">
        <f t="shared" si="5"/>
        <v/>
      </c>
      <c r="O88" s="32" t="s">
        <v>25</v>
      </c>
      <c r="P88" s="33" t="s">
        <v>26</v>
      </c>
      <c r="Q88" s="19">
        <v>32000</v>
      </c>
      <c r="R88" s="62"/>
      <c r="S88" s="16">
        <f t="shared" si="4"/>
        <v>32000</v>
      </c>
      <c r="T88" s="13" t="s">
        <v>201</v>
      </c>
    </row>
    <row r="91" spans="1:20" x14ac:dyDescent="0.2">
      <c r="G91" s="46">
        <f t="shared" ref="G91:M91" si="6">SUM(G3:G88)</f>
        <v>0</v>
      </c>
      <c r="H91" s="46">
        <f t="shared" si="6"/>
        <v>0</v>
      </c>
      <c r="I91" s="46">
        <f t="shared" si="6"/>
        <v>0</v>
      </c>
      <c r="J91" s="46">
        <f t="shared" si="6"/>
        <v>186215</v>
      </c>
      <c r="K91" s="46">
        <f t="shared" si="6"/>
        <v>56106</v>
      </c>
      <c r="L91" s="46">
        <f t="shared" si="6"/>
        <v>876797</v>
      </c>
      <c r="M91" s="46">
        <f t="shared" si="6"/>
        <v>932903</v>
      </c>
      <c r="N91" s="57">
        <f>J91/M91</f>
        <v>0.19960810502270868</v>
      </c>
      <c r="O91" s="57"/>
      <c r="P91" s="57"/>
      <c r="Q91" s="21">
        <f>SUM(Q3:Q89)</f>
        <v>896276000</v>
      </c>
      <c r="R91" s="2"/>
      <c r="S91" s="21">
        <f>SUM(S3:S89)</f>
        <v>-36627000</v>
      </c>
    </row>
    <row r="92" spans="1:20" x14ac:dyDescent="0.2">
      <c r="Q92" s="58">
        <f>(Q91/M91)/1000</f>
        <v>0.9607386834429732</v>
      </c>
      <c r="R92" s="2"/>
      <c r="S92" s="21">
        <f>S91/1.15</f>
        <v>-31849565.217391308</v>
      </c>
    </row>
    <row r="93" spans="1:20" x14ac:dyDescent="0.2">
      <c r="R93" s="2"/>
      <c r="S93" s="21">
        <f>S91-S92</f>
        <v>-4777434.7826086916</v>
      </c>
    </row>
    <row r="94" spans="1:20" x14ac:dyDescent="0.2">
      <c r="F94" s="59"/>
      <c r="G94" s="59"/>
      <c r="H94" s="59"/>
      <c r="I94" s="59"/>
      <c r="J94" s="59"/>
      <c r="K94" s="59"/>
      <c r="L94" s="59"/>
      <c r="M94" s="59"/>
      <c r="N94" s="59"/>
      <c r="O94" s="59"/>
      <c r="P94" s="59"/>
      <c r="Q94" s="59"/>
      <c r="R94" s="2"/>
      <c r="S94" s="59"/>
    </row>
    <row r="95" spans="1:20" x14ac:dyDescent="0.2">
      <c r="H95" s="21"/>
      <c r="I95" s="46"/>
      <c r="R95" s="2"/>
    </row>
    <row r="96" spans="1:20" x14ac:dyDescent="0.2">
      <c r="H96" s="21"/>
      <c r="R96" s="2"/>
    </row>
    <row r="99" spans="12:16" ht="15" x14ac:dyDescent="0.25">
      <c r="L99"/>
      <c r="M99"/>
      <c r="N99" s="40"/>
      <c r="O99"/>
      <c r="P99"/>
    </row>
    <row r="100" spans="12:16" ht="15" x14ac:dyDescent="0.25">
      <c r="L100"/>
      <c r="M100"/>
      <c r="N100" s="60"/>
      <c r="O100" s="61"/>
      <c r="P100"/>
    </row>
    <row r="101" spans="12:16" ht="15" x14ac:dyDescent="0.25">
      <c r="L101"/>
      <c r="M101"/>
      <c r="N101" s="40"/>
      <c r="O101"/>
      <c r="P101"/>
    </row>
    <row r="102" spans="12:16" ht="15" x14ac:dyDescent="0.25">
      <c r="L102"/>
      <c r="M102"/>
      <c r="N102" s="40"/>
      <c r="O102"/>
      <c r="P102"/>
    </row>
    <row r="103" spans="12:16" ht="15" x14ac:dyDescent="0.25">
      <c r="L103"/>
      <c r="M103"/>
      <c r="N103" s="40"/>
      <c r="O103"/>
      <c r="P103"/>
    </row>
  </sheetData>
  <autoFilter ref="A2:T88" xr:uid="{00000000-0009-0000-0000-000000000000}">
    <sortState xmlns:xlrd2="http://schemas.microsoft.com/office/spreadsheetml/2017/richdata2" ref="A3:T97">
      <sortCondition ref="B2:B76"/>
    </sortState>
  </autoFilter>
  <conditionalFormatting sqref="O97:P98 O104:P1048576 O1:P90">
    <cfRule type="cellIs" dxfId="554" priority="16" operator="equal">
      <formula>"Sikker"</formula>
    </cfRule>
    <cfRule type="cellIs" dxfId="553" priority="17" operator="equal">
      <formula>"Ganske sikker"</formula>
    </cfRule>
    <cfRule type="containsText" dxfId="552" priority="18" operator="containsText" text="Usikker">
      <formula>NOT(ISERROR(SEARCH("Usikker",O1)))</formula>
    </cfRule>
  </conditionalFormatting>
  <conditionalFormatting sqref="O4:O88">
    <cfRule type="containsText" dxfId="551" priority="7" operator="containsText" text="Etter plan">
      <formula>NOT(ISERROR(SEARCH("Etter plan",O4)))</formula>
    </cfRule>
    <cfRule type="containsText" dxfId="550" priority="8" operator="containsText" text="Som planlagt">
      <formula>NOT(ISERROR(SEARCH("Som planlagt",O4)))</formula>
    </cfRule>
    <cfRule type="containsText" dxfId="549" priority="9" operator="containsText" text="Før plan">
      <formula>NOT(ISERROR(SEARCH("Før plan",O4)))</formula>
    </cfRule>
  </conditionalFormatting>
  <conditionalFormatting sqref="O91:P96">
    <cfRule type="cellIs" dxfId="548" priority="4" operator="equal">
      <formula>"Sikker"</formula>
    </cfRule>
    <cfRule type="cellIs" dxfId="547" priority="5" operator="equal">
      <formula>"Ganske sikker"</formula>
    </cfRule>
    <cfRule type="containsText" dxfId="546" priority="6" operator="containsText" text="Usikker">
      <formula>NOT(ISERROR(SEARCH("Usikker",O91)))</formula>
    </cfRule>
  </conditionalFormatting>
  <conditionalFormatting sqref="O3">
    <cfRule type="containsText" dxfId="545" priority="1" operator="containsText" text="Etter plan">
      <formula>NOT(ISERROR(SEARCH("Etter plan",O3)))</formula>
    </cfRule>
    <cfRule type="containsText" dxfId="544" priority="2" operator="containsText" text="Som planlagt">
      <formula>NOT(ISERROR(SEARCH("Som planlagt",O3)))</formula>
    </cfRule>
    <cfRule type="containsText" dxfId="543" priority="3" operator="containsText" text="Før plan">
      <formula>NOT(ISERROR(SEARCH("Før plan",O3)))</formula>
    </cfRule>
  </conditionalFormatting>
  <printOptions headings="1"/>
  <pageMargins left="0.70866141732283472" right="0.70866141732283472" top="0.78740157480314965" bottom="0.78740157480314965" header="0.31496062992125984" footer="0.31496062992125984"/>
  <pageSetup paperSize="8" scale="71" fitToHeight="0" orientation="landscape" verticalDpi="90" r:id="rId1"/>
  <headerFooter>
    <oddHeader>&amp;C&amp;"-,Fet"&amp;14Oversikt over pågående investeringsprosjekter i Sandnes Eiendomsselskap KF 2016</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'Ark1'!$B$2:$B$4</xm:f>
          </x14:formula1>
          <xm:sqref>P3:P88</xm:sqref>
        </x14:dataValidation>
        <x14:dataValidation type="list" allowBlank="1" showInputMessage="1" showErrorMessage="1" xr:uid="{00000000-0002-0000-0000-000001000000}">
          <x14:formula1>
            <xm:f>'Ark1'!$D$2:$D$4</xm:f>
          </x14:formula1>
          <xm:sqref>O3:O88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8"/>
  <sheetViews>
    <sheetView workbookViewId="0">
      <selection activeCell="G25" sqref="G25"/>
    </sheetView>
  </sheetViews>
  <sheetFormatPr baseColWidth="10" defaultColWidth="11.42578125" defaultRowHeight="15" x14ac:dyDescent="0.25"/>
  <cols>
    <col min="3" max="3" width="39.42578125" customWidth="1"/>
    <col min="6" max="6" width="17.85546875" customWidth="1"/>
    <col min="19" max="19" width="45.42578125" customWidth="1"/>
  </cols>
  <sheetData>
    <row r="1" spans="1:21" s="2" customFormat="1" ht="15.75" x14ac:dyDescent="0.25">
      <c r="A1" s="12" t="s">
        <v>0</v>
      </c>
      <c r="C1" s="3" t="s">
        <v>1</v>
      </c>
      <c r="D1" s="3"/>
      <c r="E1" s="3"/>
      <c r="F1" s="3"/>
      <c r="G1" s="3"/>
      <c r="H1" s="3"/>
      <c r="I1" s="3"/>
      <c r="J1" s="1"/>
      <c r="K1" s="1"/>
      <c r="S1" s="25" t="s">
        <v>2</v>
      </c>
    </row>
    <row r="2" spans="1:21" s="4" customFormat="1" ht="63.75" x14ac:dyDescent="0.2">
      <c r="A2" s="26"/>
      <c r="B2" s="26" t="s">
        <v>3</v>
      </c>
      <c r="C2" s="26" t="s">
        <v>4</v>
      </c>
      <c r="D2" s="27" t="s">
        <v>5</v>
      </c>
      <c r="E2" s="27" t="s">
        <v>6</v>
      </c>
      <c r="F2" s="8" t="s">
        <v>7</v>
      </c>
      <c r="G2" s="8" t="s">
        <v>8</v>
      </c>
      <c r="H2" s="10" t="s">
        <v>9</v>
      </c>
      <c r="I2" s="10" t="s">
        <v>10</v>
      </c>
      <c r="J2" s="10" t="s">
        <v>202</v>
      </c>
      <c r="K2" s="10" t="s">
        <v>203</v>
      </c>
      <c r="L2" s="10" t="s">
        <v>204</v>
      </c>
      <c r="M2" s="10" t="s">
        <v>205</v>
      </c>
      <c r="N2" s="10" t="s">
        <v>15</v>
      </c>
      <c r="O2" s="31" t="s">
        <v>16</v>
      </c>
      <c r="P2" s="31" t="s">
        <v>17</v>
      </c>
      <c r="Q2" s="28" t="s">
        <v>206</v>
      </c>
      <c r="R2" s="10" t="s">
        <v>20</v>
      </c>
      <c r="S2" s="20" t="s">
        <v>21</v>
      </c>
      <c r="T2" s="43" t="s">
        <v>207</v>
      </c>
    </row>
    <row r="3" spans="1:21" s="1" customFormat="1" ht="12.75" x14ac:dyDescent="0.2">
      <c r="A3" s="11">
        <v>1</v>
      </c>
      <c r="B3" s="22">
        <v>10001</v>
      </c>
      <c r="C3" s="9" t="s">
        <v>208</v>
      </c>
      <c r="D3" s="9" t="s">
        <v>209</v>
      </c>
      <c r="E3" s="9" t="s">
        <v>210</v>
      </c>
      <c r="F3" s="15">
        <v>406500000</v>
      </c>
      <c r="G3" s="29"/>
      <c r="H3" s="29">
        <v>479661.76400000002</v>
      </c>
      <c r="I3" s="29">
        <v>479661.76400000002</v>
      </c>
      <c r="J3" s="29">
        <v>21660.221000000001</v>
      </c>
      <c r="K3" s="35">
        <v>-1511</v>
      </c>
      <c r="L3" s="29">
        <v>52846</v>
      </c>
      <c r="M3" s="34">
        <v>51335</v>
      </c>
      <c r="N3" s="7">
        <v>0.4219386578357846</v>
      </c>
      <c r="O3" s="32" t="s">
        <v>26</v>
      </c>
      <c r="P3" s="33" t="s">
        <v>26</v>
      </c>
      <c r="Q3" s="18">
        <v>51335000</v>
      </c>
      <c r="R3" s="16">
        <f t="shared" ref="R3:R9" si="0">Q3-M3*1000</f>
        <v>0</v>
      </c>
      <c r="S3" s="13" t="s">
        <v>211</v>
      </c>
      <c r="T3" s="44"/>
    </row>
    <row r="4" spans="1:21" s="1" customFormat="1" ht="12.75" x14ac:dyDescent="0.2">
      <c r="A4" s="11">
        <v>3</v>
      </c>
      <c r="B4" s="22">
        <v>10010</v>
      </c>
      <c r="C4" s="9" t="s">
        <v>212</v>
      </c>
      <c r="D4" s="9" t="s">
        <v>64</v>
      </c>
      <c r="E4" s="9" t="s">
        <v>213</v>
      </c>
      <c r="F4" s="15">
        <v>5850000</v>
      </c>
      <c r="G4" s="29"/>
      <c r="H4" s="29">
        <v>5592.0720000000001</v>
      </c>
      <c r="I4" s="29">
        <v>5592.0720000000001</v>
      </c>
      <c r="J4" s="29">
        <v>15.775</v>
      </c>
      <c r="K4" s="35"/>
      <c r="L4" s="29">
        <v>0</v>
      </c>
      <c r="M4" s="34">
        <v>0</v>
      </c>
      <c r="N4" s="7" t="s">
        <v>214</v>
      </c>
      <c r="O4" s="32" t="s">
        <v>26</v>
      </c>
      <c r="P4" s="33" t="s">
        <v>26</v>
      </c>
      <c r="Q4" s="18">
        <v>0</v>
      </c>
      <c r="R4" s="16">
        <f t="shared" si="0"/>
        <v>0</v>
      </c>
      <c r="S4" s="13" t="s">
        <v>215</v>
      </c>
      <c r="T4" s="44"/>
    </row>
    <row r="5" spans="1:21" s="1" customFormat="1" ht="12.75" x14ac:dyDescent="0.2">
      <c r="A5" s="11">
        <v>4</v>
      </c>
      <c r="B5" s="22">
        <v>10013</v>
      </c>
      <c r="C5" s="15" t="s">
        <v>216</v>
      </c>
      <c r="D5" s="15" t="s">
        <v>217</v>
      </c>
      <c r="E5" s="15" t="s">
        <v>210</v>
      </c>
      <c r="F5" s="15">
        <v>400600000</v>
      </c>
      <c r="G5" s="29">
        <v>31929</v>
      </c>
      <c r="H5" s="29">
        <v>334405.80599999998</v>
      </c>
      <c r="I5" s="29">
        <v>366334.80599999998</v>
      </c>
      <c r="J5" s="29">
        <v>485</v>
      </c>
      <c r="K5" s="35">
        <v>3031</v>
      </c>
      <c r="L5" s="29">
        <v>0</v>
      </c>
      <c r="M5" s="34">
        <v>3031</v>
      </c>
      <c r="N5" s="7">
        <v>0.16001319696469812</v>
      </c>
      <c r="O5" s="32" t="s">
        <v>26</v>
      </c>
      <c r="P5" s="33" t="s">
        <v>43</v>
      </c>
      <c r="Q5" s="18">
        <v>3031000</v>
      </c>
      <c r="R5" s="16">
        <f t="shared" si="0"/>
        <v>0</v>
      </c>
      <c r="S5" s="13" t="s">
        <v>218</v>
      </c>
      <c r="T5" s="44"/>
    </row>
    <row r="6" spans="1:21" s="1" customFormat="1" ht="12.75" x14ac:dyDescent="0.2">
      <c r="A6" s="11">
        <v>5</v>
      </c>
      <c r="B6" s="22">
        <v>10014</v>
      </c>
      <c r="C6" s="15" t="s">
        <v>219</v>
      </c>
      <c r="D6" s="15" t="s">
        <v>217</v>
      </c>
      <c r="E6" s="15" t="s">
        <v>210</v>
      </c>
      <c r="F6" s="15">
        <v>94600000</v>
      </c>
      <c r="G6" s="29">
        <v>7538</v>
      </c>
      <c r="H6" s="29" t="e">
        <v>#N/A</v>
      </c>
      <c r="I6" s="29" t="e">
        <v>#N/A</v>
      </c>
      <c r="J6" s="29">
        <v>209</v>
      </c>
      <c r="K6" s="35">
        <v>425</v>
      </c>
      <c r="L6" s="29">
        <v>0</v>
      </c>
      <c r="M6" s="34">
        <v>425</v>
      </c>
      <c r="N6" s="7">
        <v>0.49176470588235294</v>
      </c>
      <c r="O6" s="32" t="s">
        <v>26</v>
      </c>
      <c r="P6" s="33" t="s">
        <v>43</v>
      </c>
      <c r="Q6" s="18">
        <v>425000</v>
      </c>
      <c r="R6" s="16">
        <f t="shared" si="0"/>
        <v>0</v>
      </c>
      <c r="S6" s="13" t="s">
        <v>218</v>
      </c>
      <c r="T6" s="44"/>
    </row>
    <row r="7" spans="1:21" s="1" customFormat="1" ht="12.75" x14ac:dyDescent="0.2">
      <c r="A7" s="11">
        <v>6</v>
      </c>
      <c r="B7" s="22">
        <v>10016</v>
      </c>
      <c r="C7" s="15" t="s">
        <v>220</v>
      </c>
      <c r="D7" s="15" t="s">
        <v>217</v>
      </c>
      <c r="E7" s="15" t="s">
        <v>210</v>
      </c>
      <c r="F7" s="15">
        <v>25300000</v>
      </c>
      <c r="G7" s="29">
        <v>2020</v>
      </c>
      <c r="H7" s="29" t="e">
        <v>#N/A</v>
      </c>
      <c r="I7" s="29" t="e">
        <v>#N/A</v>
      </c>
      <c r="J7" s="29">
        <v>40</v>
      </c>
      <c r="K7" s="35">
        <v>212</v>
      </c>
      <c r="L7" s="29">
        <v>0</v>
      </c>
      <c r="M7" s="34">
        <v>212</v>
      </c>
      <c r="N7" s="7">
        <v>0.18867924528301888</v>
      </c>
      <c r="O7" s="32" t="s">
        <v>26</v>
      </c>
      <c r="P7" s="33" t="s">
        <v>43</v>
      </c>
      <c r="Q7" s="18">
        <v>212000</v>
      </c>
      <c r="R7" s="16">
        <f t="shared" si="0"/>
        <v>0</v>
      </c>
      <c r="S7" s="13" t="s">
        <v>218</v>
      </c>
      <c r="T7" s="44"/>
    </row>
    <row r="8" spans="1:21" s="2" customFormat="1" ht="89.25" x14ac:dyDescent="0.2">
      <c r="A8" s="11">
        <v>7</v>
      </c>
      <c r="B8" s="23">
        <v>10020</v>
      </c>
      <c r="C8" s="15" t="s">
        <v>189</v>
      </c>
      <c r="D8" s="15" t="s">
        <v>217</v>
      </c>
      <c r="E8" s="15" t="s">
        <v>213</v>
      </c>
      <c r="F8" s="15">
        <v>72000000</v>
      </c>
      <c r="G8" s="29"/>
      <c r="H8" s="29">
        <v>2117.4549999999999</v>
      </c>
      <c r="I8" s="29">
        <v>2117.4549999999999</v>
      </c>
      <c r="J8" s="29">
        <v>144.57900000000001</v>
      </c>
      <c r="K8" s="35">
        <v>3244</v>
      </c>
      <c r="L8" s="29">
        <v>41762</v>
      </c>
      <c r="M8" s="34">
        <v>45006</v>
      </c>
      <c r="N8" s="7">
        <v>3.2124383415544594E-3</v>
      </c>
      <c r="O8" s="32" t="s">
        <v>43</v>
      </c>
      <c r="P8" s="33" t="s">
        <v>43</v>
      </c>
      <c r="Q8" s="18">
        <v>10000000</v>
      </c>
      <c r="R8" s="16">
        <f t="shared" si="0"/>
        <v>-35006000</v>
      </c>
      <c r="S8" s="13" t="s">
        <v>221</v>
      </c>
      <c r="T8" s="44">
        <v>35006</v>
      </c>
    </row>
    <row r="9" spans="1:21" s="2" customFormat="1" ht="12.75" x14ac:dyDescent="0.2">
      <c r="A9" s="11">
        <v>8</v>
      </c>
      <c r="B9" s="22">
        <v>15001</v>
      </c>
      <c r="C9" s="50" t="s">
        <v>222</v>
      </c>
      <c r="D9" s="15" t="s">
        <v>217</v>
      </c>
      <c r="E9" s="15" t="s">
        <v>210</v>
      </c>
      <c r="F9" s="15">
        <v>68650000</v>
      </c>
      <c r="G9" s="29"/>
      <c r="H9" s="29">
        <v>61030.764000000003</v>
      </c>
      <c r="I9" s="29">
        <v>61030.764000000003</v>
      </c>
      <c r="J9" s="29">
        <v>18.600000000000001</v>
      </c>
      <c r="K9" s="35">
        <v>57</v>
      </c>
      <c r="L9" s="29">
        <v>0</v>
      </c>
      <c r="M9" s="34">
        <v>57</v>
      </c>
      <c r="N9" s="7">
        <v>0.32631578947368423</v>
      </c>
      <c r="O9" s="32" t="s">
        <v>26</v>
      </c>
      <c r="P9" s="33" t="s">
        <v>26</v>
      </c>
      <c r="Q9" s="18">
        <v>19000</v>
      </c>
      <c r="R9" s="16">
        <f t="shared" si="0"/>
        <v>-38000</v>
      </c>
      <c r="S9" s="14" t="s">
        <v>215</v>
      </c>
      <c r="T9" s="44"/>
    </row>
    <row r="10" spans="1:21" s="2" customFormat="1" ht="25.5" x14ac:dyDescent="0.2">
      <c r="A10" s="11">
        <v>9</v>
      </c>
      <c r="B10" s="22">
        <v>15009</v>
      </c>
      <c r="C10" s="50" t="s">
        <v>223</v>
      </c>
      <c r="D10" s="15" t="s">
        <v>224</v>
      </c>
      <c r="E10" s="15" t="s">
        <v>225</v>
      </c>
      <c r="F10" s="15" t="s">
        <v>226</v>
      </c>
      <c r="G10" s="29"/>
      <c r="H10" s="29">
        <v>2318.098</v>
      </c>
      <c r="I10" s="29">
        <v>2318.098</v>
      </c>
      <c r="J10" s="29">
        <v>142.255</v>
      </c>
      <c r="K10" s="35">
        <v>680</v>
      </c>
      <c r="L10" s="29">
        <v>2557</v>
      </c>
      <c r="M10" s="34">
        <v>3237</v>
      </c>
      <c r="N10" s="7">
        <v>4.3946555452579548E-2</v>
      </c>
      <c r="O10" s="32" t="s">
        <v>35</v>
      </c>
      <c r="P10" s="33" t="s">
        <v>35</v>
      </c>
      <c r="Q10" s="18">
        <v>3237000</v>
      </c>
      <c r="R10" s="16">
        <v>0</v>
      </c>
      <c r="S10" s="13" t="s">
        <v>227</v>
      </c>
      <c r="T10" s="1"/>
    </row>
    <row r="11" spans="1:21" s="2" customFormat="1" ht="25.5" x14ac:dyDescent="0.2">
      <c r="A11" s="11"/>
      <c r="B11" s="23">
        <v>15010</v>
      </c>
      <c r="C11" s="15" t="s">
        <v>228</v>
      </c>
      <c r="D11" s="15" t="s">
        <v>224</v>
      </c>
      <c r="E11" s="15"/>
      <c r="F11" s="15"/>
      <c r="G11" s="29"/>
      <c r="H11" s="29">
        <v>283.22199999999998</v>
      </c>
      <c r="I11" s="29">
        <v>283.22199999999998</v>
      </c>
      <c r="J11" s="29">
        <v>0</v>
      </c>
      <c r="K11" s="35"/>
      <c r="L11" s="29">
        <v>2000</v>
      </c>
      <c r="M11" s="34">
        <v>2000</v>
      </c>
      <c r="N11" s="7">
        <v>0</v>
      </c>
      <c r="O11" s="32" t="s">
        <v>35</v>
      </c>
      <c r="P11" s="33" t="s">
        <v>35</v>
      </c>
      <c r="Q11" s="18">
        <v>2000000</v>
      </c>
      <c r="R11" s="16">
        <v>0</v>
      </c>
      <c r="S11" s="13" t="s">
        <v>227</v>
      </c>
      <c r="T11" s="1"/>
    </row>
    <row r="12" spans="1:21" s="2" customFormat="1" ht="25.5" x14ac:dyDescent="0.2">
      <c r="A12" s="11">
        <v>10</v>
      </c>
      <c r="B12" s="22">
        <v>15013</v>
      </c>
      <c r="C12" s="50" t="s">
        <v>229</v>
      </c>
      <c r="D12" s="15" t="s">
        <v>141</v>
      </c>
      <c r="E12" s="15" t="s">
        <v>213</v>
      </c>
      <c r="F12" s="15">
        <v>7500000</v>
      </c>
      <c r="G12" s="29"/>
      <c r="H12" s="29" t="e">
        <f>VLOOKUP(B12,#REF!,2,FALSE)/1000</f>
        <v>#REF!</v>
      </c>
      <c r="I12" s="29" t="e">
        <f>G12+H12</f>
        <v>#REF!</v>
      </c>
      <c r="J12" s="29" t="e">
        <f>VLOOKUP(B12,#REF!,3,FALSE)/1000</f>
        <v>#REF!</v>
      </c>
      <c r="K12" s="35">
        <v>1123</v>
      </c>
      <c r="L12" s="29" t="e">
        <f>VLOOKUP(B12,#REF!,4,FALSE)/1000</f>
        <v>#REF!</v>
      </c>
      <c r="M12" s="34" t="e">
        <f>K12+L12</f>
        <v>#REF!</v>
      </c>
      <c r="N12" s="7" t="str">
        <f>IFERROR(J12/M12,"")</f>
        <v/>
      </c>
      <c r="O12" s="32" t="s">
        <v>43</v>
      </c>
      <c r="P12" s="33" t="s">
        <v>43</v>
      </c>
      <c r="Q12" s="18">
        <v>3000000</v>
      </c>
      <c r="R12" s="16" t="e">
        <f>Q12-M12*1000</f>
        <v>#REF!</v>
      </c>
      <c r="S12" s="13" t="s">
        <v>230</v>
      </c>
      <c r="T12" s="46">
        <v>4823</v>
      </c>
    </row>
    <row r="13" spans="1:21" s="2" customFormat="1" ht="12.75" x14ac:dyDescent="0.2">
      <c r="A13" s="11">
        <v>11</v>
      </c>
      <c r="B13" s="39">
        <v>15014</v>
      </c>
      <c r="C13" s="37" t="s">
        <v>231</v>
      </c>
      <c r="D13" s="15" t="s">
        <v>224</v>
      </c>
      <c r="E13" s="15" t="s">
        <v>232</v>
      </c>
      <c r="F13" s="15">
        <v>2000000</v>
      </c>
      <c r="G13" s="29"/>
      <c r="H13" s="29">
        <v>1586.5609999999999</v>
      </c>
      <c r="I13" s="29">
        <v>1586.5609999999999</v>
      </c>
      <c r="J13" s="29">
        <v>0</v>
      </c>
      <c r="K13" s="35">
        <v>414</v>
      </c>
      <c r="L13" s="29">
        <v>0</v>
      </c>
      <c r="M13" s="34">
        <v>414</v>
      </c>
      <c r="N13" s="7">
        <v>0</v>
      </c>
      <c r="O13" s="32" t="s">
        <v>26</v>
      </c>
      <c r="P13" s="33" t="s">
        <v>26</v>
      </c>
      <c r="Q13" s="18">
        <v>414000</v>
      </c>
      <c r="R13" s="16">
        <v>0</v>
      </c>
      <c r="S13" s="13" t="s">
        <v>233</v>
      </c>
      <c r="T13" s="1"/>
    </row>
    <row r="14" spans="1:21" s="2" customFormat="1" ht="12.75" x14ac:dyDescent="0.2">
      <c r="A14" s="11"/>
      <c r="B14" s="23">
        <v>15015</v>
      </c>
      <c r="C14" s="15" t="s">
        <v>234</v>
      </c>
      <c r="D14" s="15" t="s">
        <v>224</v>
      </c>
      <c r="E14" s="15"/>
      <c r="F14" s="15"/>
      <c r="G14" s="29"/>
      <c r="H14" s="29">
        <v>18.463999999999999</v>
      </c>
      <c r="I14" s="29">
        <v>18.463999999999999</v>
      </c>
      <c r="J14" s="29">
        <v>18.463999999999999</v>
      </c>
      <c r="K14" s="35"/>
      <c r="L14" s="29">
        <v>2000</v>
      </c>
      <c r="M14" s="34">
        <v>2000</v>
      </c>
      <c r="N14" s="7">
        <v>9.2319999999999989E-3</v>
      </c>
      <c r="O14" s="32" t="s">
        <v>35</v>
      </c>
      <c r="P14" s="33" t="s">
        <v>35</v>
      </c>
      <c r="Q14" s="18">
        <v>2000000</v>
      </c>
      <c r="R14" s="16">
        <v>0</v>
      </c>
      <c r="S14" s="13" t="s">
        <v>235</v>
      </c>
      <c r="T14" s="1"/>
    </row>
    <row r="15" spans="1:21" s="2" customFormat="1" ht="25.5" x14ac:dyDescent="0.2">
      <c r="A15" s="11"/>
      <c r="B15" s="22">
        <v>15016</v>
      </c>
      <c r="C15" s="50" t="s">
        <v>37</v>
      </c>
      <c r="D15" s="15" t="s">
        <v>217</v>
      </c>
      <c r="E15" s="15" t="s">
        <v>213</v>
      </c>
      <c r="F15" s="15"/>
      <c r="G15" s="29"/>
      <c r="H15" s="29">
        <v>0</v>
      </c>
      <c r="I15" s="29">
        <v>0</v>
      </c>
      <c r="J15" s="29">
        <v>0</v>
      </c>
      <c r="K15" s="35"/>
      <c r="L15" s="29">
        <v>1000</v>
      </c>
      <c r="M15" s="34">
        <v>1000</v>
      </c>
      <c r="N15" s="7">
        <v>0</v>
      </c>
      <c r="O15" s="32" t="s">
        <v>26</v>
      </c>
      <c r="P15" s="33" t="s">
        <v>26</v>
      </c>
      <c r="Q15" s="18">
        <v>1000000</v>
      </c>
      <c r="R15" s="16">
        <f>Q15-M15*1000</f>
        <v>0</v>
      </c>
      <c r="S15" s="13" t="s">
        <v>236</v>
      </c>
      <c r="T15" s="44"/>
      <c r="U15" s="46"/>
    </row>
    <row r="16" spans="1:21" s="2" customFormat="1" ht="12.75" x14ac:dyDescent="0.2">
      <c r="A16" s="11"/>
      <c r="B16" s="22">
        <v>15017</v>
      </c>
      <c r="C16" s="50" t="s">
        <v>237</v>
      </c>
      <c r="D16" s="15" t="s">
        <v>224</v>
      </c>
      <c r="E16" s="15"/>
      <c r="F16" s="15"/>
      <c r="G16" s="29"/>
      <c r="H16" s="29">
        <v>0</v>
      </c>
      <c r="I16" s="29">
        <v>0</v>
      </c>
      <c r="J16" s="29">
        <v>0</v>
      </c>
      <c r="K16" s="35"/>
      <c r="L16" s="29">
        <v>1000</v>
      </c>
      <c r="M16" s="34">
        <v>1000</v>
      </c>
      <c r="N16" s="7">
        <v>0</v>
      </c>
      <c r="O16" s="32" t="s">
        <v>35</v>
      </c>
      <c r="P16" s="33" t="s">
        <v>35</v>
      </c>
      <c r="Q16" s="18">
        <v>1000000</v>
      </c>
      <c r="R16" s="16">
        <v>0</v>
      </c>
      <c r="S16" s="13" t="s">
        <v>238</v>
      </c>
      <c r="T16" s="1"/>
      <c r="U16" s="46"/>
    </row>
    <row r="17" spans="1:21" s="2" customFormat="1" ht="25.5" x14ac:dyDescent="0.2">
      <c r="A17" s="11"/>
      <c r="B17" s="22">
        <v>15019</v>
      </c>
      <c r="C17" s="50" t="s">
        <v>239</v>
      </c>
      <c r="D17" s="15" t="s">
        <v>217</v>
      </c>
      <c r="E17" s="15" t="s">
        <v>213</v>
      </c>
      <c r="F17" s="15"/>
      <c r="G17" s="29"/>
      <c r="H17" s="29">
        <v>0</v>
      </c>
      <c r="I17" s="29">
        <v>0</v>
      </c>
      <c r="J17" s="29">
        <v>0</v>
      </c>
      <c r="K17" s="35"/>
      <c r="L17" s="29">
        <v>1000</v>
      </c>
      <c r="M17" s="34">
        <v>1000</v>
      </c>
      <c r="N17" s="7">
        <v>0</v>
      </c>
      <c r="O17" s="32" t="s">
        <v>26</v>
      </c>
      <c r="P17" s="33" t="s">
        <v>26</v>
      </c>
      <c r="Q17" s="18">
        <v>1000000</v>
      </c>
      <c r="R17" s="16">
        <f t="shared" ref="R17:R27" si="1">Q17-M17*1000</f>
        <v>0</v>
      </c>
      <c r="S17" s="13" t="s">
        <v>240</v>
      </c>
      <c r="T17" s="44"/>
      <c r="U17" s="47"/>
    </row>
    <row r="18" spans="1:21" s="2" customFormat="1" ht="25.5" x14ac:dyDescent="0.2">
      <c r="A18" s="11">
        <v>12</v>
      </c>
      <c r="B18" s="22">
        <v>21001</v>
      </c>
      <c r="C18" s="50" t="s">
        <v>241</v>
      </c>
      <c r="D18" s="9" t="s">
        <v>64</v>
      </c>
      <c r="E18" s="15" t="s">
        <v>210</v>
      </c>
      <c r="F18" s="15">
        <v>146700000</v>
      </c>
      <c r="G18" s="29"/>
      <c r="H18" s="29">
        <v>132776.364</v>
      </c>
      <c r="I18" s="29">
        <v>132776.364</v>
      </c>
      <c r="J18" s="29">
        <v>2065.835</v>
      </c>
      <c r="K18" s="35">
        <v>17090</v>
      </c>
      <c r="L18" s="29">
        <v>0</v>
      </c>
      <c r="M18" s="34">
        <v>17090</v>
      </c>
      <c r="N18" s="7">
        <v>0.12087975424224694</v>
      </c>
      <c r="O18" s="32" t="s">
        <v>26</v>
      </c>
      <c r="P18" s="33" t="s">
        <v>26</v>
      </c>
      <c r="Q18" s="18">
        <v>5000000</v>
      </c>
      <c r="R18" s="16">
        <f t="shared" si="1"/>
        <v>-12090000</v>
      </c>
      <c r="S18" s="13" t="s">
        <v>242</v>
      </c>
      <c r="T18" s="44"/>
    </row>
    <row r="19" spans="1:21" s="2" customFormat="1" ht="12.75" x14ac:dyDescent="0.2">
      <c r="A19" s="11">
        <v>16</v>
      </c>
      <c r="B19" s="22">
        <v>21014</v>
      </c>
      <c r="C19" s="5" t="s">
        <v>243</v>
      </c>
      <c r="D19" s="9" t="s">
        <v>244</v>
      </c>
      <c r="E19" s="9" t="s">
        <v>210</v>
      </c>
      <c r="F19" s="15">
        <v>82500000</v>
      </c>
      <c r="G19" s="29">
        <v>311</v>
      </c>
      <c r="H19" s="29">
        <v>72426.138999999996</v>
      </c>
      <c r="I19" s="29">
        <v>72737.138999999996</v>
      </c>
      <c r="J19" s="29">
        <v>8090.6670000000004</v>
      </c>
      <c r="K19" s="35">
        <v>17570</v>
      </c>
      <c r="L19" s="29">
        <v>0</v>
      </c>
      <c r="M19" s="34">
        <v>17570</v>
      </c>
      <c r="N19" s="7">
        <v>0.46048190096755837</v>
      </c>
      <c r="O19" s="32" t="s">
        <v>35</v>
      </c>
      <c r="P19" s="33" t="s">
        <v>35</v>
      </c>
      <c r="Q19" s="19">
        <v>17570000</v>
      </c>
      <c r="R19" s="16">
        <f t="shared" si="1"/>
        <v>0</v>
      </c>
      <c r="S19" s="13" t="s">
        <v>245</v>
      </c>
      <c r="T19" s="44"/>
    </row>
    <row r="20" spans="1:21" s="2" customFormat="1" ht="25.5" x14ac:dyDescent="0.2">
      <c r="A20" s="11">
        <v>17</v>
      </c>
      <c r="B20" s="22">
        <v>21015</v>
      </c>
      <c r="C20" s="51" t="s">
        <v>246</v>
      </c>
      <c r="D20" s="9" t="s">
        <v>126</v>
      </c>
      <c r="E20" s="17" t="s">
        <v>213</v>
      </c>
      <c r="F20" s="17" t="s">
        <v>226</v>
      </c>
      <c r="G20" s="29"/>
      <c r="H20" s="29" t="e">
        <f>VLOOKUP(B20,#REF!,2,FALSE)/1000</f>
        <v>#REF!</v>
      </c>
      <c r="I20" s="29" t="e">
        <f>G20+H20</f>
        <v>#REF!</v>
      </c>
      <c r="J20" s="29" t="e">
        <f>VLOOKUP(B20,#REF!,3,FALSE)/1000</f>
        <v>#REF!</v>
      </c>
      <c r="K20" s="35">
        <v>-6290</v>
      </c>
      <c r="L20" s="29" t="e">
        <f>VLOOKUP(B20,#REF!,4,FALSE)/1000</f>
        <v>#REF!</v>
      </c>
      <c r="M20" s="34" t="e">
        <f>K20+L20</f>
        <v>#REF!</v>
      </c>
      <c r="N20" s="7" t="str">
        <f>IFERROR(J20/M20,"")</f>
        <v/>
      </c>
      <c r="O20" s="32" t="s">
        <v>43</v>
      </c>
      <c r="P20" s="33" t="s">
        <v>43</v>
      </c>
      <c r="Q20" s="19">
        <v>94610000</v>
      </c>
      <c r="R20" s="16" t="e">
        <f t="shared" si="1"/>
        <v>#REF!</v>
      </c>
      <c r="S20" s="13" t="s">
        <v>247</v>
      </c>
      <c r="T20" s="1"/>
      <c r="U20" s="1"/>
    </row>
    <row r="21" spans="1:21" s="2" customFormat="1" ht="12.75" x14ac:dyDescent="0.2">
      <c r="A21" s="11">
        <v>20</v>
      </c>
      <c r="B21" s="22">
        <v>21031</v>
      </c>
      <c r="C21" s="51" t="s">
        <v>248</v>
      </c>
      <c r="D21" s="9" t="s">
        <v>64</v>
      </c>
      <c r="E21" s="17" t="s">
        <v>210</v>
      </c>
      <c r="F21" s="17">
        <v>50000000</v>
      </c>
      <c r="G21" s="29"/>
      <c r="H21" s="29">
        <v>17966.411</v>
      </c>
      <c r="I21" s="29">
        <v>17966.411</v>
      </c>
      <c r="J21" s="29">
        <v>3007.55</v>
      </c>
      <c r="K21" s="35">
        <v>3193</v>
      </c>
      <c r="L21" s="29">
        <v>22250</v>
      </c>
      <c r="M21" s="34">
        <v>25443</v>
      </c>
      <c r="N21" s="7">
        <v>0.11820736548363009</v>
      </c>
      <c r="O21" s="32" t="s">
        <v>43</v>
      </c>
      <c r="P21" s="33" t="s">
        <v>43</v>
      </c>
      <c r="Q21" s="19">
        <v>25443000</v>
      </c>
      <c r="R21" s="16">
        <f t="shared" si="1"/>
        <v>0</v>
      </c>
      <c r="S21" s="13" t="s">
        <v>249</v>
      </c>
      <c r="T21" s="45"/>
    </row>
    <row r="22" spans="1:21" s="2" customFormat="1" ht="25.5" x14ac:dyDescent="0.2">
      <c r="A22" s="11">
        <v>21</v>
      </c>
      <c r="B22" s="23">
        <v>21033</v>
      </c>
      <c r="C22" s="17" t="s">
        <v>250</v>
      </c>
      <c r="D22" s="9" t="s">
        <v>64</v>
      </c>
      <c r="E22" s="17" t="s">
        <v>213</v>
      </c>
      <c r="F22" s="17">
        <v>50000000</v>
      </c>
      <c r="G22" s="29"/>
      <c r="H22" s="29">
        <v>657.24199999999996</v>
      </c>
      <c r="I22" s="29">
        <v>657.24199999999996</v>
      </c>
      <c r="J22" s="29">
        <v>66.787999999999997</v>
      </c>
      <c r="K22" s="35">
        <v>558</v>
      </c>
      <c r="L22" s="29">
        <v>11000</v>
      </c>
      <c r="M22" s="34">
        <v>11558</v>
      </c>
      <c r="N22" s="7">
        <v>5.7785083924554422E-3</v>
      </c>
      <c r="O22" s="32" t="s">
        <v>43</v>
      </c>
      <c r="P22" s="33" t="s">
        <v>35</v>
      </c>
      <c r="Q22" s="19">
        <v>5000000</v>
      </c>
      <c r="R22" s="16">
        <f t="shared" si="1"/>
        <v>-6558000</v>
      </c>
      <c r="S22" s="13" t="s">
        <v>251</v>
      </c>
      <c r="T22" s="45">
        <v>6558</v>
      </c>
    </row>
    <row r="23" spans="1:21" s="2" customFormat="1" ht="12.75" x14ac:dyDescent="0.2">
      <c r="A23" s="11">
        <v>22</v>
      </c>
      <c r="B23" s="23">
        <v>21034</v>
      </c>
      <c r="C23" s="17" t="s">
        <v>252</v>
      </c>
      <c r="D23" s="9" t="s">
        <v>64</v>
      </c>
      <c r="E23" s="17" t="s">
        <v>225</v>
      </c>
      <c r="F23" s="17">
        <v>48500000</v>
      </c>
      <c r="G23" s="29"/>
      <c r="H23" s="29">
        <v>2044.4949999999999</v>
      </c>
      <c r="I23" s="29">
        <v>2044.4949999999999</v>
      </c>
      <c r="J23" s="29">
        <v>594.88099999999997</v>
      </c>
      <c r="K23" s="35">
        <v>102</v>
      </c>
      <c r="L23" s="29">
        <v>7500</v>
      </c>
      <c r="M23" s="34">
        <v>7602</v>
      </c>
      <c r="N23" s="7">
        <v>7.8253222836095759E-2</v>
      </c>
      <c r="O23" s="32" t="s">
        <v>35</v>
      </c>
      <c r="P23" s="33" t="s">
        <v>35</v>
      </c>
      <c r="Q23" s="19">
        <v>7602000</v>
      </c>
      <c r="R23" s="16">
        <f t="shared" si="1"/>
        <v>0</v>
      </c>
      <c r="S23" s="13" t="s">
        <v>253</v>
      </c>
      <c r="T23" s="45"/>
    </row>
    <row r="24" spans="1:21" s="2" customFormat="1" ht="25.5" x14ac:dyDescent="0.2">
      <c r="A24" s="11">
        <v>24</v>
      </c>
      <c r="B24" s="23">
        <v>21037</v>
      </c>
      <c r="C24" s="17" t="s">
        <v>254</v>
      </c>
      <c r="D24" s="15" t="s">
        <v>217</v>
      </c>
      <c r="E24" s="17" t="s">
        <v>213</v>
      </c>
      <c r="F24" s="17">
        <v>3400000</v>
      </c>
      <c r="G24" s="29"/>
      <c r="H24" s="29">
        <v>3183.3429999999998</v>
      </c>
      <c r="I24" s="29">
        <v>3183.3429999999998</v>
      </c>
      <c r="J24" s="29">
        <v>426.05</v>
      </c>
      <c r="K24" s="35">
        <v>643</v>
      </c>
      <c r="L24" s="29">
        <v>0</v>
      </c>
      <c r="M24" s="34">
        <v>643</v>
      </c>
      <c r="N24" s="7">
        <v>0.66259720062208405</v>
      </c>
      <c r="O24" s="32" t="s">
        <v>26</v>
      </c>
      <c r="P24" s="33" t="s">
        <v>35</v>
      </c>
      <c r="Q24" s="19">
        <v>643000</v>
      </c>
      <c r="R24" s="16">
        <f t="shared" si="1"/>
        <v>0</v>
      </c>
      <c r="S24" s="13" t="s">
        <v>255</v>
      </c>
      <c r="T24" s="45"/>
    </row>
    <row r="25" spans="1:21" s="2" customFormat="1" ht="25.5" x14ac:dyDescent="0.2">
      <c r="A25" s="11">
        <v>25</v>
      </c>
      <c r="B25" s="23">
        <v>21042</v>
      </c>
      <c r="C25" s="17" t="s">
        <v>256</v>
      </c>
      <c r="D25" s="9" t="s">
        <v>64</v>
      </c>
      <c r="E25" s="17" t="s">
        <v>213</v>
      </c>
      <c r="F25" s="17">
        <v>32000000</v>
      </c>
      <c r="G25" s="29"/>
      <c r="H25" s="29">
        <v>37.036000000000001</v>
      </c>
      <c r="I25" s="29">
        <v>37.036000000000001</v>
      </c>
      <c r="J25" s="29">
        <v>8.2859999999999996</v>
      </c>
      <c r="K25" s="35">
        <v>971</v>
      </c>
      <c r="L25" s="29">
        <v>0</v>
      </c>
      <c r="M25" s="34">
        <v>971</v>
      </c>
      <c r="N25" s="7">
        <v>8.5334706488156536E-3</v>
      </c>
      <c r="O25" s="32" t="s">
        <v>43</v>
      </c>
      <c r="P25" s="33" t="s">
        <v>43</v>
      </c>
      <c r="Q25" s="19">
        <v>971000</v>
      </c>
      <c r="R25" s="16">
        <f t="shared" si="1"/>
        <v>0</v>
      </c>
      <c r="S25" s="13" t="s">
        <v>257</v>
      </c>
      <c r="T25" s="45"/>
    </row>
    <row r="26" spans="1:21" s="2" customFormat="1" ht="25.5" x14ac:dyDescent="0.2">
      <c r="A26" s="11">
        <v>26</v>
      </c>
      <c r="B26" s="23">
        <v>21043</v>
      </c>
      <c r="C26" s="17" t="s">
        <v>258</v>
      </c>
      <c r="D26" s="9" t="s">
        <v>64</v>
      </c>
      <c r="E26" s="17" t="s">
        <v>213</v>
      </c>
      <c r="F26" s="17">
        <v>61000000</v>
      </c>
      <c r="G26" s="29"/>
      <c r="H26" s="29">
        <v>1357.056</v>
      </c>
      <c r="I26" s="29">
        <v>1357.056</v>
      </c>
      <c r="J26" s="29">
        <v>201.303</v>
      </c>
      <c r="K26" s="35">
        <v>-156</v>
      </c>
      <c r="L26" s="29">
        <v>8000</v>
      </c>
      <c r="M26" s="34">
        <v>7844</v>
      </c>
      <c r="N26" s="7">
        <v>2.5663309535951046E-2</v>
      </c>
      <c r="O26" s="32" t="s">
        <v>35</v>
      </c>
      <c r="P26" s="33" t="s">
        <v>35</v>
      </c>
      <c r="Q26" s="19">
        <v>7844000</v>
      </c>
      <c r="R26" s="16">
        <f t="shared" si="1"/>
        <v>0</v>
      </c>
      <c r="S26" s="13" t="s">
        <v>259</v>
      </c>
      <c r="T26" s="45"/>
    </row>
    <row r="27" spans="1:21" s="2" customFormat="1" ht="12.75" x14ac:dyDescent="0.2">
      <c r="A27" s="11">
        <v>27</v>
      </c>
      <c r="B27" s="23">
        <v>21044</v>
      </c>
      <c r="C27" s="17" t="s">
        <v>260</v>
      </c>
      <c r="D27" s="9" t="s">
        <v>244</v>
      </c>
      <c r="E27" s="17" t="s">
        <v>213</v>
      </c>
      <c r="F27" s="17">
        <v>84000000</v>
      </c>
      <c r="G27" s="29"/>
      <c r="H27" s="29">
        <v>127.68</v>
      </c>
      <c r="I27" s="29">
        <v>127.68</v>
      </c>
      <c r="J27" s="29">
        <v>0</v>
      </c>
      <c r="K27" s="35">
        <v>1872</v>
      </c>
      <c r="L27" s="29">
        <v>50000</v>
      </c>
      <c r="M27" s="34">
        <v>51872</v>
      </c>
      <c r="N27" s="7">
        <v>0</v>
      </c>
      <c r="O27" s="32" t="s">
        <v>261</v>
      </c>
      <c r="P27" s="33" t="s">
        <v>261</v>
      </c>
      <c r="Q27" s="19">
        <v>2000000</v>
      </c>
      <c r="R27" s="16">
        <f t="shared" si="1"/>
        <v>-49872000</v>
      </c>
      <c r="S27" s="13" t="s">
        <v>262</v>
      </c>
      <c r="T27" s="44">
        <v>49872</v>
      </c>
    </row>
    <row r="28" spans="1:21" s="2" customFormat="1" ht="25.5" x14ac:dyDescent="0.2">
      <c r="A28" s="11">
        <v>28</v>
      </c>
      <c r="B28" s="23">
        <v>21045</v>
      </c>
      <c r="C28" s="17" t="s">
        <v>263</v>
      </c>
      <c r="D28" s="15" t="s">
        <v>224</v>
      </c>
      <c r="E28" s="17"/>
      <c r="F28" s="17"/>
      <c r="G28" s="29"/>
      <c r="H28" s="29">
        <v>4261.8469999999998</v>
      </c>
      <c r="I28" s="29">
        <v>4261.8469999999998</v>
      </c>
      <c r="J28" s="29">
        <v>245.94800000000001</v>
      </c>
      <c r="K28" s="35">
        <v>1984</v>
      </c>
      <c r="L28" s="29">
        <v>10000</v>
      </c>
      <c r="M28" s="34">
        <v>11984</v>
      </c>
      <c r="N28" s="7">
        <v>2.0523030707610149E-2</v>
      </c>
      <c r="O28" s="32" t="s">
        <v>43</v>
      </c>
      <c r="P28" s="32" t="s">
        <v>43</v>
      </c>
      <c r="Q28" s="19">
        <v>11984000</v>
      </c>
      <c r="R28" s="16">
        <v>0</v>
      </c>
      <c r="S28" s="13" t="s">
        <v>264</v>
      </c>
    </row>
    <row r="29" spans="1:21" s="2" customFormat="1" ht="25.5" x14ac:dyDescent="0.2">
      <c r="A29" s="11">
        <v>29</v>
      </c>
      <c r="B29" s="23">
        <v>21046</v>
      </c>
      <c r="C29" s="17" t="s">
        <v>265</v>
      </c>
      <c r="D29" s="15" t="s">
        <v>217</v>
      </c>
      <c r="E29" s="17" t="s">
        <v>225</v>
      </c>
      <c r="F29" s="17">
        <v>7100000</v>
      </c>
      <c r="G29" s="29"/>
      <c r="H29" s="29">
        <v>125.807</v>
      </c>
      <c r="I29" s="29">
        <v>125.807</v>
      </c>
      <c r="J29" s="29">
        <v>42.738999999999997</v>
      </c>
      <c r="K29" s="35">
        <v>917</v>
      </c>
      <c r="L29" s="29">
        <v>6100</v>
      </c>
      <c r="M29" s="34">
        <v>7017</v>
      </c>
      <c r="N29" s="7">
        <v>6.0907795354139945E-3</v>
      </c>
      <c r="O29" s="32" t="s">
        <v>43</v>
      </c>
      <c r="P29" s="33" t="s">
        <v>35</v>
      </c>
      <c r="Q29" s="19">
        <v>7017000</v>
      </c>
      <c r="R29" s="16">
        <f t="shared" ref="R29:R37" si="2">Q29-M29*1000</f>
        <v>0</v>
      </c>
      <c r="S29" s="13" t="s">
        <v>266</v>
      </c>
      <c r="T29" s="45"/>
    </row>
    <row r="30" spans="1:21" s="2" customFormat="1" ht="12.75" x14ac:dyDescent="0.2">
      <c r="A30" s="11"/>
      <c r="B30" s="23">
        <v>21047</v>
      </c>
      <c r="C30" s="17" t="s">
        <v>267</v>
      </c>
      <c r="D30" s="9" t="s">
        <v>64</v>
      </c>
      <c r="E30" s="17" t="s">
        <v>213</v>
      </c>
      <c r="F30" s="17"/>
      <c r="G30" s="29"/>
      <c r="H30" s="29">
        <v>0</v>
      </c>
      <c r="I30" s="29">
        <v>0</v>
      </c>
      <c r="J30" s="29">
        <v>0</v>
      </c>
      <c r="K30" s="35">
        <v>500</v>
      </c>
      <c r="L30" s="29">
        <v>1000</v>
      </c>
      <c r="M30" s="34">
        <v>1500</v>
      </c>
      <c r="N30" s="7">
        <v>0</v>
      </c>
      <c r="O30" s="32" t="s">
        <v>26</v>
      </c>
      <c r="P30" s="33" t="s">
        <v>26</v>
      </c>
      <c r="Q30" s="19">
        <v>1500000</v>
      </c>
      <c r="R30" s="16">
        <f t="shared" si="2"/>
        <v>0</v>
      </c>
      <c r="S30" s="13" t="s">
        <v>268</v>
      </c>
      <c r="T30" s="45"/>
      <c r="U30" s="46"/>
    </row>
    <row r="31" spans="1:21" s="2" customFormat="1" ht="12.75" x14ac:dyDescent="0.2">
      <c r="A31" s="11"/>
      <c r="B31" s="22">
        <v>21049</v>
      </c>
      <c r="C31" s="51" t="s">
        <v>94</v>
      </c>
      <c r="D31" s="9" t="s">
        <v>244</v>
      </c>
      <c r="E31" s="17" t="s">
        <v>213</v>
      </c>
      <c r="F31" s="17"/>
      <c r="G31" s="29"/>
      <c r="H31" s="29">
        <v>0</v>
      </c>
      <c r="I31" s="29">
        <v>0</v>
      </c>
      <c r="J31" s="29">
        <v>0</v>
      </c>
      <c r="K31" s="35"/>
      <c r="L31" s="29">
        <v>1000</v>
      </c>
      <c r="M31" s="34">
        <v>1000</v>
      </c>
      <c r="N31" s="7">
        <v>0</v>
      </c>
      <c r="O31" s="32" t="s">
        <v>261</v>
      </c>
      <c r="P31" s="33" t="s">
        <v>35</v>
      </c>
      <c r="Q31" s="19">
        <v>1000000</v>
      </c>
      <c r="R31" s="16">
        <f t="shared" si="2"/>
        <v>0</v>
      </c>
      <c r="S31" s="13" t="s">
        <v>269</v>
      </c>
      <c r="T31" s="44"/>
      <c r="U31" s="47"/>
    </row>
    <row r="32" spans="1:21" s="2" customFormat="1" ht="12.75" x14ac:dyDescent="0.2">
      <c r="A32" s="11"/>
      <c r="B32" s="23">
        <v>21050</v>
      </c>
      <c r="C32" s="17" t="s">
        <v>81</v>
      </c>
      <c r="D32" s="9" t="s">
        <v>209</v>
      </c>
      <c r="E32" s="17" t="s">
        <v>213</v>
      </c>
      <c r="F32" s="17"/>
      <c r="G32" s="29"/>
      <c r="H32" s="29">
        <v>0</v>
      </c>
      <c r="I32" s="29">
        <v>0</v>
      </c>
      <c r="J32" s="29">
        <v>0</v>
      </c>
      <c r="K32" s="35"/>
      <c r="L32" s="29">
        <v>1000</v>
      </c>
      <c r="M32" s="34">
        <v>1000</v>
      </c>
      <c r="N32" s="7">
        <v>0</v>
      </c>
      <c r="O32" s="32" t="s">
        <v>26</v>
      </c>
      <c r="P32" s="33" t="s">
        <v>26</v>
      </c>
      <c r="Q32" s="19">
        <v>1000000</v>
      </c>
      <c r="R32" s="16">
        <f t="shared" si="2"/>
        <v>0</v>
      </c>
      <c r="S32" s="13" t="s">
        <v>270</v>
      </c>
      <c r="T32" s="44"/>
      <c r="U32" s="47"/>
    </row>
    <row r="33" spans="1:21" s="2" customFormat="1" ht="12.75" x14ac:dyDescent="0.2">
      <c r="A33" s="11"/>
      <c r="B33" s="23">
        <v>21051</v>
      </c>
      <c r="C33" s="17" t="s">
        <v>271</v>
      </c>
      <c r="D33" s="15" t="s">
        <v>217</v>
      </c>
      <c r="E33" s="17" t="s">
        <v>272</v>
      </c>
      <c r="F33" s="17"/>
      <c r="G33" s="29"/>
      <c r="H33" s="29">
        <v>0</v>
      </c>
      <c r="I33" s="29">
        <v>0</v>
      </c>
      <c r="J33" s="29">
        <v>0</v>
      </c>
      <c r="K33" s="35"/>
      <c r="L33" s="29">
        <v>5100</v>
      </c>
      <c r="M33" s="34">
        <v>5100</v>
      </c>
      <c r="N33" s="7">
        <v>0</v>
      </c>
      <c r="O33" s="32" t="s">
        <v>26</v>
      </c>
      <c r="P33" s="33" t="s">
        <v>26</v>
      </c>
      <c r="Q33" s="19">
        <v>0</v>
      </c>
      <c r="R33" s="16">
        <f t="shared" si="2"/>
        <v>-5100000</v>
      </c>
      <c r="S33" s="13" t="s">
        <v>273</v>
      </c>
      <c r="T33" s="45"/>
      <c r="U33" s="47"/>
    </row>
    <row r="34" spans="1:21" s="2" customFormat="1" ht="39" customHeight="1" x14ac:dyDescent="0.2">
      <c r="A34" s="11"/>
      <c r="B34" s="23">
        <v>21052</v>
      </c>
      <c r="C34" s="17" t="s">
        <v>274</v>
      </c>
      <c r="D34" s="9" t="s">
        <v>209</v>
      </c>
      <c r="E34" s="17" t="s">
        <v>213</v>
      </c>
      <c r="F34" s="17"/>
      <c r="G34" s="29"/>
      <c r="H34" s="29">
        <v>57.375999999999998</v>
      </c>
      <c r="I34" s="29">
        <v>57.375999999999998</v>
      </c>
      <c r="J34" s="29">
        <v>8.6890000000000001</v>
      </c>
      <c r="K34" s="35">
        <v>2551</v>
      </c>
      <c r="L34" s="29">
        <v>0</v>
      </c>
      <c r="M34" s="34">
        <v>2551</v>
      </c>
      <c r="N34" s="7">
        <v>3.4061152489219915E-3</v>
      </c>
      <c r="O34" s="32" t="s">
        <v>35</v>
      </c>
      <c r="P34" s="33" t="s">
        <v>35</v>
      </c>
      <c r="Q34" s="19">
        <v>1500000</v>
      </c>
      <c r="R34" s="16">
        <f t="shared" si="2"/>
        <v>-1051000</v>
      </c>
      <c r="S34" s="13" t="s">
        <v>275</v>
      </c>
      <c r="T34" s="44">
        <v>1051</v>
      </c>
      <c r="U34" s="47"/>
    </row>
    <row r="35" spans="1:21" s="2" customFormat="1" ht="44.25" customHeight="1" x14ac:dyDescent="0.2">
      <c r="A35" s="11">
        <v>30</v>
      </c>
      <c r="B35" s="23">
        <v>25002</v>
      </c>
      <c r="C35" s="17" t="s">
        <v>276</v>
      </c>
      <c r="D35" s="9" t="s">
        <v>64</v>
      </c>
      <c r="E35" s="17" t="s">
        <v>210</v>
      </c>
      <c r="F35" s="17">
        <v>16000000</v>
      </c>
      <c r="G35" s="29"/>
      <c r="H35" s="29">
        <v>13358.903</v>
      </c>
      <c r="I35" s="29">
        <v>13358.903</v>
      </c>
      <c r="J35" s="29">
        <v>0.499</v>
      </c>
      <c r="K35" s="35">
        <v>-219</v>
      </c>
      <c r="L35" s="29">
        <v>3000</v>
      </c>
      <c r="M35" s="34">
        <v>2781</v>
      </c>
      <c r="N35" s="7">
        <v>1.7943185904350953E-4</v>
      </c>
      <c r="O35" s="32" t="s">
        <v>26</v>
      </c>
      <c r="P35" s="33" t="s">
        <v>26</v>
      </c>
      <c r="Q35" s="19">
        <v>2781000</v>
      </c>
      <c r="R35" s="16">
        <f t="shared" si="2"/>
        <v>0</v>
      </c>
      <c r="S35" s="13" t="s">
        <v>277</v>
      </c>
      <c r="T35" s="45"/>
    </row>
    <row r="36" spans="1:21" s="2" customFormat="1" ht="74.25" customHeight="1" x14ac:dyDescent="0.2">
      <c r="A36" s="11">
        <v>31</v>
      </c>
      <c r="B36" s="23">
        <v>25004</v>
      </c>
      <c r="C36" s="9" t="s">
        <v>278</v>
      </c>
      <c r="D36" s="9" t="s">
        <v>209</v>
      </c>
      <c r="E36" s="9" t="s">
        <v>210</v>
      </c>
      <c r="F36" s="17" t="s">
        <v>226</v>
      </c>
      <c r="G36" s="29"/>
      <c r="H36" s="29">
        <v>4384.7299999999996</v>
      </c>
      <c r="I36" s="29">
        <v>4384.7299999999996</v>
      </c>
      <c r="J36" s="29">
        <v>1080.5730000000001</v>
      </c>
      <c r="K36" s="35">
        <v>-567</v>
      </c>
      <c r="L36" s="29">
        <v>8400</v>
      </c>
      <c r="M36" s="34">
        <v>7833</v>
      </c>
      <c r="N36" s="7">
        <v>0.1379513596323248</v>
      </c>
      <c r="O36" s="32" t="s">
        <v>35</v>
      </c>
      <c r="P36" s="33" t="s">
        <v>35</v>
      </c>
      <c r="Q36" s="19">
        <v>3000000</v>
      </c>
      <c r="R36" s="16">
        <f t="shared" si="2"/>
        <v>-4833000</v>
      </c>
      <c r="S36" s="13" t="s">
        <v>275</v>
      </c>
      <c r="T36" s="44">
        <v>4833</v>
      </c>
    </row>
    <row r="37" spans="1:21" s="2" customFormat="1" ht="12.75" x14ac:dyDescent="0.2">
      <c r="A37" s="11">
        <v>33</v>
      </c>
      <c r="B37" s="23">
        <v>26003</v>
      </c>
      <c r="C37" s="9" t="s">
        <v>279</v>
      </c>
      <c r="D37" s="9" t="s">
        <v>244</v>
      </c>
      <c r="E37" s="17" t="s">
        <v>210</v>
      </c>
      <c r="F37" s="17">
        <v>240000000</v>
      </c>
      <c r="G37" s="29">
        <v>2146</v>
      </c>
      <c r="H37" s="29">
        <v>229668.179</v>
      </c>
      <c r="I37" s="29">
        <v>231814.179</v>
      </c>
      <c r="J37" s="29">
        <v>40.625</v>
      </c>
      <c r="K37" s="35">
        <v>3950</v>
      </c>
      <c r="L37" s="29">
        <v>0</v>
      </c>
      <c r="M37" s="34">
        <v>3950</v>
      </c>
      <c r="N37" s="7">
        <v>1.0284810126582278E-2</v>
      </c>
      <c r="O37" s="32" t="s">
        <v>280</v>
      </c>
      <c r="P37" s="33" t="s">
        <v>26</v>
      </c>
      <c r="Q37" s="19">
        <v>3950000</v>
      </c>
      <c r="R37" s="16">
        <f t="shared" si="2"/>
        <v>0</v>
      </c>
      <c r="S37" s="13" t="s">
        <v>281</v>
      </c>
      <c r="T37" s="44"/>
    </row>
    <row r="38" spans="1:21" s="2" customFormat="1" ht="25.5" x14ac:dyDescent="0.2">
      <c r="A38" s="11">
        <v>35</v>
      </c>
      <c r="B38" s="23">
        <v>26017</v>
      </c>
      <c r="C38" s="9" t="s">
        <v>282</v>
      </c>
      <c r="D38" s="15" t="s">
        <v>224</v>
      </c>
      <c r="E38" s="17" t="s">
        <v>225</v>
      </c>
      <c r="F38" s="17" t="s">
        <v>226</v>
      </c>
      <c r="G38" s="29"/>
      <c r="H38" s="29">
        <v>16057.01</v>
      </c>
      <c r="I38" s="29">
        <v>16057.01</v>
      </c>
      <c r="J38" s="29">
        <v>881.37199999999996</v>
      </c>
      <c r="K38" s="35">
        <v>5077</v>
      </c>
      <c r="L38" s="29">
        <v>13867</v>
      </c>
      <c r="M38" s="34">
        <v>18944</v>
      </c>
      <c r="N38" s="7">
        <v>4.6525126689189185E-2</v>
      </c>
      <c r="O38" s="32" t="s">
        <v>35</v>
      </c>
      <c r="P38" s="32" t="s">
        <v>35</v>
      </c>
      <c r="Q38" s="18">
        <v>18944000</v>
      </c>
      <c r="R38" s="16">
        <v>0</v>
      </c>
      <c r="S38" s="13" t="s">
        <v>227</v>
      </c>
    </row>
    <row r="39" spans="1:21" s="2" customFormat="1" ht="25.5" x14ac:dyDescent="0.2">
      <c r="A39" s="11">
        <v>39</v>
      </c>
      <c r="B39" s="23">
        <v>26022</v>
      </c>
      <c r="C39" s="9" t="s">
        <v>283</v>
      </c>
      <c r="D39" s="9" t="s">
        <v>73</v>
      </c>
      <c r="E39" s="17" t="s">
        <v>225</v>
      </c>
      <c r="F39" s="17">
        <v>23000000</v>
      </c>
      <c r="G39" s="29"/>
      <c r="H39" s="29">
        <v>3121.56</v>
      </c>
      <c r="I39" s="29">
        <v>3121.56</v>
      </c>
      <c r="J39" s="29">
        <v>2406.3049999999998</v>
      </c>
      <c r="K39" s="35">
        <v>285</v>
      </c>
      <c r="L39" s="29">
        <v>22000</v>
      </c>
      <c r="M39" s="34">
        <v>22285</v>
      </c>
      <c r="N39" s="7">
        <v>0.10797868521426968</v>
      </c>
      <c r="O39" s="32" t="s">
        <v>35</v>
      </c>
      <c r="P39" s="33" t="s">
        <v>35</v>
      </c>
      <c r="Q39" s="19">
        <v>22285000</v>
      </c>
      <c r="R39" s="16">
        <f>Q39-M39*1000</f>
        <v>0</v>
      </c>
      <c r="S39" s="13" t="s">
        <v>284</v>
      </c>
    </row>
    <row r="40" spans="1:21" s="1" customFormat="1" ht="25.5" x14ac:dyDescent="0.2">
      <c r="A40" s="11"/>
      <c r="B40" s="22">
        <v>26025</v>
      </c>
      <c r="C40" s="5" t="s">
        <v>68</v>
      </c>
      <c r="D40" s="5" t="s">
        <v>126</v>
      </c>
      <c r="E40" s="56" t="s">
        <v>213</v>
      </c>
      <c r="F40" s="17"/>
      <c r="G40" s="29"/>
      <c r="H40" s="29" t="e">
        <f>VLOOKUP(B40,#REF!,2,FALSE)/1000</f>
        <v>#REF!</v>
      </c>
      <c r="I40" s="29" t="e">
        <f>G40+H40</f>
        <v>#REF!</v>
      </c>
      <c r="J40" s="29" t="e">
        <f>VLOOKUP(B40,#REF!,3,FALSE)/1000</f>
        <v>#REF!</v>
      </c>
      <c r="K40" s="35"/>
      <c r="L40" s="29" t="e">
        <f>VLOOKUP(B40,#REF!,4,FALSE)/1000</f>
        <v>#REF!</v>
      </c>
      <c r="M40" s="34" t="e">
        <f>K40+L40</f>
        <v>#REF!</v>
      </c>
      <c r="N40" s="7" t="str">
        <f>IFERROR(J40/M40,"")</f>
        <v/>
      </c>
      <c r="O40" s="32" t="s">
        <v>43</v>
      </c>
      <c r="P40" s="33" t="s">
        <v>43</v>
      </c>
      <c r="Q40" s="19">
        <v>2000000</v>
      </c>
      <c r="R40" s="16" t="e">
        <f>Q40-M40*1000</f>
        <v>#REF!</v>
      </c>
      <c r="S40" s="13" t="s">
        <v>285</v>
      </c>
      <c r="T40" s="2"/>
      <c r="U40" s="2"/>
    </row>
    <row r="41" spans="1:21" s="1" customFormat="1" ht="12.75" x14ac:dyDescent="0.2">
      <c r="A41" s="11"/>
      <c r="B41" s="22">
        <v>26027</v>
      </c>
      <c r="C41" s="9" t="s">
        <v>77</v>
      </c>
      <c r="D41" s="5" t="s">
        <v>73</v>
      </c>
      <c r="E41" s="17" t="s">
        <v>213</v>
      </c>
      <c r="F41" s="17"/>
      <c r="G41" s="29"/>
      <c r="H41" s="29">
        <v>0</v>
      </c>
      <c r="I41" s="29">
        <v>0</v>
      </c>
      <c r="J41" s="29">
        <v>0</v>
      </c>
      <c r="K41" s="35"/>
      <c r="L41" s="29">
        <v>7000</v>
      </c>
      <c r="M41" s="34">
        <v>7000</v>
      </c>
      <c r="N41" s="7">
        <v>0</v>
      </c>
      <c r="O41" s="32" t="s">
        <v>26</v>
      </c>
      <c r="P41" s="33" t="s">
        <v>43</v>
      </c>
      <c r="Q41" s="19">
        <v>7000000</v>
      </c>
      <c r="R41" s="16">
        <f>Q41-M41*1000</f>
        <v>0</v>
      </c>
      <c r="S41" s="13" t="s">
        <v>227</v>
      </c>
      <c r="T41" s="2"/>
      <c r="U41" s="47"/>
    </row>
    <row r="42" spans="1:21" s="2" customFormat="1" ht="12.75" x14ac:dyDescent="0.2">
      <c r="A42" s="11">
        <v>41</v>
      </c>
      <c r="B42" s="23">
        <v>30002</v>
      </c>
      <c r="C42" s="9" t="s">
        <v>286</v>
      </c>
      <c r="D42" s="5" t="s">
        <v>64</v>
      </c>
      <c r="E42" s="15" t="s">
        <v>210</v>
      </c>
      <c r="F42" s="15">
        <v>288000000</v>
      </c>
      <c r="G42" s="29"/>
      <c r="H42" s="29">
        <v>168744.54699999999</v>
      </c>
      <c r="I42" s="29">
        <v>168744.54699999999</v>
      </c>
      <c r="J42" s="29">
        <v>26877.047999999999</v>
      </c>
      <c r="K42" s="35">
        <v>53062</v>
      </c>
      <c r="L42" s="29">
        <v>67500</v>
      </c>
      <c r="M42" s="34">
        <v>120562</v>
      </c>
      <c r="N42" s="7">
        <v>0.2229313382326106</v>
      </c>
      <c r="O42" s="32" t="s">
        <v>26</v>
      </c>
      <c r="P42" s="33" t="s">
        <v>26</v>
      </c>
      <c r="Q42" s="19">
        <v>120562000</v>
      </c>
      <c r="R42" s="16">
        <f>Q42-M42*1000</f>
        <v>0</v>
      </c>
      <c r="S42" s="13" t="s">
        <v>287</v>
      </c>
      <c r="T42" s="45"/>
    </row>
    <row r="43" spans="1:21" s="2" customFormat="1" ht="25.5" x14ac:dyDescent="0.2">
      <c r="A43" s="11">
        <v>42</v>
      </c>
      <c r="B43" s="23">
        <v>30004</v>
      </c>
      <c r="C43" s="9" t="s">
        <v>288</v>
      </c>
      <c r="D43" s="50" t="s">
        <v>224</v>
      </c>
      <c r="E43" s="15" t="s">
        <v>225</v>
      </c>
      <c r="F43" s="15" t="s">
        <v>226</v>
      </c>
      <c r="G43" s="29"/>
      <c r="H43" s="29">
        <v>10984.68</v>
      </c>
      <c r="I43" s="29">
        <v>10984.68</v>
      </c>
      <c r="J43" s="29">
        <v>594.93700000000001</v>
      </c>
      <c r="K43" s="35">
        <v>1897</v>
      </c>
      <c r="L43" s="29">
        <v>3000</v>
      </c>
      <c r="M43" s="34">
        <v>4897</v>
      </c>
      <c r="N43" s="7">
        <v>0.12149009597712886</v>
      </c>
      <c r="O43" s="32" t="s">
        <v>35</v>
      </c>
      <c r="P43" s="32" t="s">
        <v>35</v>
      </c>
      <c r="Q43" s="19">
        <v>4897000</v>
      </c>
      <c r="R43" s="16">
        <v>0</v>
      </c>
      <c r="S43" s="13" t="s">
        <v>227</v>
      </c>
    </row>
    <row r="44" spans="1:21" s="2" customFormat="1" ht="29.25" customHeight="1" x14ac:dyDescent="0.2">
      <c r="A44" s="11">
        <v>44</v>
      </c>
      <c r="B44" s="23">
        <v>30007</v>
      </c>
      <c r="C44" s="9" t="s">
        <v>289</v>
      </c>
      <c r="D44" s="5" t="s">
        <v>64</v>
      </c>
      <c r="E44" s="15" t="s">
        <v>210</v>
      </c>
      <c r="F44" s="15">
        <v>34200000</v>
      </c>
      <c r="G44" s="29"/>
      <c r="H44" s="29">
        <v>26345.134999999998</v>
      </c>
      <c r="I44" s="29">
        <v>26345.134999999998</v>
      </c>
      <c r="J44" s="29">
        <v>0</v>
      </c>
      <c r="K44" s="35">
        <v>500</v>
      </c>
      <c r="L44" s="29">
        <v>0</v>
      </c>
      <c r="M44" s="34">
        <v>500</v>
      </c>
      <c r="N44" s="7">
        <v>0</v>
      </c>
      <c r="O44" s="32" t="s">
        <v>26</v>
      </c>
      <c r="P44" s="33" t="s">
        <v>26</v>
      </c>
      <c r="Q44" s="19">
        <v>0</v>
      </c>
      <c r="R44" s="16">
        <f t="shared" ref="R44:R50" si="3">Q44-M44*1000</f>
        <v>-500000</v>
      </c>
      <c r="S44" s="13" t="s">
        <v>215</v>
      </c>
      <c r="T44" s="45"/>
    </row>
    <row r="45" spans="1:21" s="2" customFormat="1" ht="12.75" x14ac:dyDescent="0.2">
      <c r="A45" s="11">
        <v>45</v>
      </c>
      <c r="B45" s="23">
        <v>30009</v>
      </c>
      <c r="C45" s="9" t="s">
        <v>290</v>
      </c>
      <c r="D45" s="5" t="s">
        <v>244</v>
      </c>
      <c r="E45" s="9" t="s">
        <v>210</v>
      </c>
      <c r="F45" s="17">
        <v>268000000</v>
      </c>
      <c r="G45" s="29"/>
      <c r="H45" s="29">
        <v>55533.493999999999</v>
      </c>
      <c r="I45" s="29">
        <v>55533.493999999999</v>
      </c>
      <c r="J45" s="29">
        <v>12552.441000000001</v>
      </c>
      <c r="K45" s="35">
        <v>-13138</v>
      </c>
      <c r="L45" s="29">
        <v>136000</v>
      </c>
      <c r="M45" s="34">
        <v>122862</v>
      </c>
      <c r="N45" s="7">
        <v>0.10216699223519071</v>
      </c>
      <c r="O45" s="32" t="s">
        <v>280</v>
      </c>
      <c r="P45" s="33" t="s">
        <v>280</v>
      </c>
      <c r="Q45" s="19">
        <v>122862000</v>
      </c>
      <c r="R45" s="16">
        <f t="shared" si="3"/>
        <v>0</v>
      </c>
      <c r="S45" s="13" t="s">
        <v>291</v>
      </c>
      <c r="T45" s="44"/>
    </row>
    <row r="46" spans="1:21" s="2" customFormat="1" ht="12.75" x14ac:dyDescent="0.2">
      <c r="A46" s="11">
        <v>46</v>
      </c>
      <c r="B46" s="23">
        <v>30010</v>
      </c>
      <c r="C46" s="9" t="s">
        <v>292</v>
      </c>
      <c r="D46" s="5" t="s">
        <v>64</v>
      </c>
      <c r="E46" s="9" t="s">
        <v>225</v>
      </c>
      <c r="F46" s="17">
        <v>205000000</v>
      </c>
      <c r="G46" s="29"/>
      <c r="H46" s="29">
        <v>38672.423999999999</v>
      </c>
      <c r="I46" s="29">
        <v>38672.423999999999</v>
      </c>
      <c r="J46" s="29">
        <v>2913.9969999999998</v>
      </c>
      <c r="K46" s="35">
        <v>1046</v>
      </c>
      <c r="L46" s="29">
        <v>0</v>
      </c>
      <c r="M46" s="34">
        <v>1046</v>
      </c>
      <c r="N46" s="7">
        <v>2.7858479923518162</v>
      </c>
      <c r="O46" s="32" t="s">
        <v>26</v>
      </c>
      <c r="P46" s="33" t="s">
        <v>26</v>
      </c>
      <c r="Q46" s="19">
        <f>1046000+8000000</f>
        <v>9046000</v>
      </c>
      <c r="R46" s="16">
        <f t="shared" si="3"/>
        <v>8000000</v>
      </c>
      <c r="S46" s="13" t="s">
        <v>293</v>
      </c>
      <c r="T46" s="45"/>
    </row>
    <row r="47" spans="1:21" s="2" customFormat="1" ht="12.75" x14ac:dyDescent="0.2">
      <c r="A47" s="11">
        <v>47</v>
      </c>
      <c r="B47" s="23">
        <v>30012</v>
      </c>
      <c r="C47" s="9" t="s">
        <v>294</v>
      </c>
      <c r="D47" s="5" t="s">
        <v>209</v>
      </c>
      <c r="E47" s="9" t="s">
        <v>213</v>
      </c>
      <c r="F47" s="17"/>
      <c r="G47" s="29"/>
      <c r="H47" s="29">
        <v>25170.679</v>
      </c>
      <c r="I47" s="29">
        <v>25170.679</v>
      </c>
      <c r="J47" s="29">
        <v>0</v>
      </c>
      <c r="K47" s="35"/>
      <c r="L47" s="29">
        <v>0</v>
      </c>
      <c r="M47" s="34">
        <v>0</v>
      </c>
      <c r="N47" s="7" t="s">
        <v>214</v>
      </c>
      <c r="O47" s="32" t="s">
        <v>26</v>
      </c>
      <c r="P47" s="33" t="s">
        <v>26</v>
      </c>
      <c r="Q47" s="19">
        <v>0</v>
      </c>
      <c r="R47" s="16">
        <f t="shared" si="3"/>
        <v>0</v>
      </c>
      <c r="S47" s="13"/>
      <c r="T47" s="44"/>
    </row>
    <row r="48" spans="1:21" s="2" customFormat="1" ht="12.75" x14ac:dyDescent="0.2">
      <c r="A48" s="11">
        <v>48</v>
      </c>
      <c r="B48" s="23">
        <v>30021</v>
      </c>
      <c r="C48" s="9" t="s">
        <v>295</v>
      </c>
      <c r="D48" s="50" t="s">
        <v>217</v>
      </c>
      <c r="E48" s="9" t="s">
        <v>210</v>
      </c>
      <c r="F48" s="17">
        <v>232000000</v>
      </c>
      <c r="G48" s="29"/>
      <c r="H48" s="29">
        <v>167820.57399999999</v>
      </c>
      <c r="I48" s="29">
        <v>167820.57399999999</v>
      </c>
      <c r="J48" s="29">
        <v>9197.5550000000003</v>
      </c>
      <c r="K48" s="35">
        <v>-16664</v>
      </c>
      <c r="L48" s="29">
        <v>93000</v>
      </c>
      <c r="M48" s="34">
        <v>76336</v>
      </c>
      <c r="N48" s="7">
        <v>0.12048777771955566</v>
      </c>
      <c r="O48" s="32" t="s">
        <v>26</v>
      </c>
      <c r="P48" s="33" t="s">
        <v>35</v>
      </c>
      <c r="Q48" s="19">
        <v>76336000</v>
      </c>
      <c r="R48" s="16">
        <f t="shared" si="3"/>
        <v>0</v>
      </c>
      <c r="S48" s="13" t="s">
        <v>296</v>
      </c>
      <c r="T48" s="45"/>
    </row>
    <row r="49" spans="1:21" s="2" customFormat="1" ht="12.75" x14ac:dyDescent="0.2">
      <c r="A49" s="11">
        <v>50</v>
      </c>
      <c r="B49" s="22">
        <v>30027</v>
      </c>
      <c r="C49" s="5" t="s">
        <v>297</v>
      </c>
      <c r="D49" s="5" t="s">
        <v>244</v>
      </c>
      <c r="E49" s="9" t="s">
        <v>210</v>
      </c>
      <c r="F49" s="17">
        <v>5300000</v>
      </c>
      <c r="G49" s="29"/>
      <c r="H49" s="29">
        <v>4591.7719999999999</v>
      </c>
      <c r="I49" s="29">
        <v>4591.7719999999999</v>
      </c>
      <c r="J49" s="29">
        <v>0</v>
      </c>
      <c r="K49" s="35">
        <v>53</v>
      </c>
      <c r="L49" s="29">
        <v>0</v>
      </c>
      <c r="M49" s="34">
        <v>53</v>
      </c>
      <c r="N49" s="7">
        <v>0</v>
      </c>
      <c r="O49" s="32" t="s">
        <v>35</v>
      </c>
      <c r="P49" s="33" t="s">
        <v>35</v>
      </c>
      <c r="Q49" s="19">
        <v>0</v>
      </c>
      <c r="R49" s="16">
        <f t="shared" si="3"/>
        <v>-53000</v>
      </c>
      <c r="S49" s="13" t="s">
        <v>215</v>
      </c>
      <c r="T49" s="44"/>
    </row>
    <row r="50" spans="1:21" s="2" customFormat="1" ht="25.5" x14ac:dyDescent="0.2">
      <c r="A50" s="11">
        <v>51</v>
      </c>
      <c r="B50" s="22">
        <v>30029</v>
      </c>
      <c r="C50" s="5" t="s">
        <v>298</v>
      </c>
      <c r="D50" s="5" t="s">
        <v>244</v>
      </c>
      <c r="E50" s="15" t="s">
        <v>225</v>
      </c>
      <c r="F50" s="15">
        <v>32000000</v>
      </c>
      <c r="G50" s="29"/>
      <c r="H50" s="29">
        <v>2705.317</v>
      </c>
      <c r="I50" s="29">
        <v>2705.317</v>
      </c>
      <c r="J50" s="29">
        <v>1080.424</v>
      </c>
      <c r="K50" s="35">
        <v>1860</v>
      </c>
      <c r="L50" s="29">
        <v>20917</v>
      </c>
      <c r="M50" s="34">
        <v>22777</v>
      </c>
      <c r="N50" s="7">
        <v>4.743486850770514E-2</v>
      </c>
      <c r="O50" s="32" t="s">
        <v>35</v>
      </c>
      <c r="P50" s="33" t="s">
        <v>35</v>
      </c>
      <c r="Q50" s="19">
        <v>5000000</v>
      </c>
      <c r="R50" s="16">
        <f t="shared" si="3"/>
        <v>-17777000</v>
      </c>
      <c r="S50" s="13" t="s">
        <v>299</v>
      </c>
      <c r="T50" s="45">
        <v>17777</v>
      </c>
    </row>
    <row r="51" spans="1:21" s="2" customFormat="1" ht="25.5" x14ac:dyDescent="0.2">
      <c r="A51" s="11">
        <v>53</v>
      </c>
      <c r="B51" s="48">
        <v>30032</v>
      </c>
      <c r="C51" s="50" t="s">
        <v>300</v>
      </c>
      <c r="D51" s="50" t="s">
        <v>224</v>
      </c>
      <c r="E51" s="15" t="s">
        <v>225</v>
      </c>
      <c r="F51" s="15" t="s">
        <v>226</v>
      </c>
      <c r="G51" s="29"/>
      <c r="H51" s="29">
        <v>30704.885999999999</v>
      </c>
      <c r="I51" s="29">
        <v>30704.885999999999</v>
      </c>
      <c r="J51" s="29">
        <v>431.76</v>
      </c>
      <c r="K51" s="35">
        <v>-3471</v>
      </c>
      <c r="L51" s="29">
        <v>13198</v>
      </c>
      <c r="M51" s="34">
        <v>9727</v>
      </c>
      <c r="N51" s="7">
        <v>4.438778657345533E-2</v>
      </c>
      <c r="O51" s="32" t="s">
        <v>35</v>
      </c>
      <c r="P51" s="32" t="s">
        <v>35</v>
      </c>
      <c r="Q51" s="19">
        <v>9727000</v>
      </c>
      <c r="R51" s="16">
        <v>0</v>
      </c>
      <c r="S51" s="13" t="s">
        <v>227</v>
      </c>
    </row>
    <row r="52" spans="1:21" s="2" customFormat="1" ht="12.75" x14ac:dyDescent="0.2">
      <c r="A52" s="11">
        <v>54</v>
      </c>
      <c r="B52" s="24">
        <v>30034</v>
      </c>
      <c r="C52" s="15" t="s">
        <v>301</v>
      </c>
      <c r="D52" s="5" t="s">
        <v>73</v>
      </c>
      <c r="E52" s="15" t="s">
        <v>225</v>
      </c>
      <c r="F52" s="15">
        <v>167000000</v>
      </c>
      <c r="G52" s="29"/>
      <c r="H52" s="29">
        <v>3155.7089999999998</v>
      </c>
      <c r="I52" s="29">
        <v>3155.7089999999998</v>
      </c>
      <c r="J52" s="29">
        <v>1568.8440000000001</v>
      </c>
      <c r="K52" s="35">
        <v>1520</v>
      </c>
      <c r="L52" s="29">
        <v>20000</v>
      </c>
      <c r="M52" s="34">
        <v>21520</v>
      </c>
      <c r="N52" s="7">
        <v>7.290167286245354E-2</v>
      </c>
      <c r="O52" s="32" t="s">
        <v>26</v>
      </c>
      <c r="P52" s="33" t="s">
        <v>26</v>
      </c>
      <c r="Q52" s="19">
        <v>21520000</v>
      </c>
      <c r="R52" s="16">
        <f>Q52-M52*1000</f>
        <v>0</v>
      </c>
      <c r="S52" s="13" t="s">
        <v>302</v>
      </c>
    </row>
    <row r="53" spans="1:21" s="1" customFormat="1" ht="12.75" x14ac:dyDescent="0.2">
      <c r="A53" s="11">
        <v>56</v>
      </c>
      <c r="B53" s="48">
        <v>30037</v>
      </c>
      <c r="C53" s="50" t="s">
        <v>303</v>
      </c>
      <c r="D53" s="9" t="s">
        <v>209</v>
      </c>
      <c r="E53" s="15" t="s">
        <v>213</v>
      </c>
      <c r="F53" s="15">
        <v>25000000</v>
      </c>
      <c r="G53" s="29"/>
      <c r="H53" s="29">
        <v>1216.9179999999999</v>
      </c>
      <c r="I53" s="29">
        <v>1216.9179999999999</v>
      </c>
      <c r="J53" s="29">
        <v>515.67100000000005</v>
      </c>
      <c r="K53" s="35">
        <v>-657</v>
      </c>
      <c r="L53" s="29">
        <v>500</v>
      </c>
      <c r="M53" s="34">
        <v>-157</v>
      </c>
      <c r="N53" s="7">
        <v>-3.2845286624203824</v>
      </c>
      <c r="O53" s="32" t="s">
        <v>43</v>
      </c>
      <c r="P53" s="33" t="s">
        <v>43</v>
      </c>
      <c r="Q53" s="19">
        <v>516000</v>
      </c>
      <c r="R53" s="16">
        <f>Q53-M53*1000</f>
        <v>673000</v>
      </c>
      <c r="S53" s="13" t="s">
        <v>304</v>
      </c>
      <c r="T53" s="44"/>
    </row>
    <row r="54" spans="1:21" s="2" customFormat="1" ht="25.5" x14ac:dyDescent="0.2">
      <c r="A54" s="11"/>
      <c r="B54" s="24">
        <v>30038</v>
      </c>
      <c r="C54" s="15" t="s">
        <v>305</v>
      </c>
      <c r="D54" s="9" t="s">
        <v>73</v>
      </c>
      <c r="E54" s="15" t="s">
        <v>213</v>
      </c>
      <c r="F54" s="15"/>
      <c r="G54" s="29"/>
      <c r="H54" s="29">
        <v>333.911</v>
      </c>
      <c r="I54" s="29">
        <v>333.911</v>
      </c>
      <c r="J54" s="29">
        <v>298.97399999999999</v>
      </c>
      <c r="K54" s="35">
        <v>15</v>
      </c>
      <c r="L54" s="29">
        <v>10000</v>
      </c>
      <c r="M54" s="34">
        <v>10015</v>
      </c>
      <c r="N54" s="7">
        <v>2.9852621068397402E-2</v>
      </c>
      <c r="O54" s="32" t="s">
        <v>26</v>
      </c>
      <c r="P54" s="33" t="s">
        <v>43</v>
      </c>
      <c r="Q54" s="19">
        <v>10015000</v>
      </c>
      <c r="R54" s="16">
        <f>Q54-M54*1000</f>
        <v>0</v>
      </c>
      <c r="S54" s="13" t="s">
        <v>306</v>
      </c>
      <c r="U54" s="47"/>
    </row>
    <row r="55" spans="1:21" s="2" customFormat="1" ht="12.75" x14ac:dyDescent="0.2">
      <c r="A55" s="11">
        <v>57</v>
      </c>
      <c r="B55" s="23">
        <v>30040</v>
      </c>
      <c r="C55" s="9" t="s">
        <v>307</v>
      </c>
      <c r="D55" s="15" t="s">
        <v>224</v>
      </c>
      <c r="E55" s="15"/>
      <c r="F55" s="15"/>
      <c r="G55" s="29"/>
      <c r="H55" s="29">
        <v>0</v>
      </c>
      <c r="I55" s="29">
        <v>0</v>
      </c>
      <c r="J55" s="29">
        <v>0</v>
      </c>
      <c r="K55" s="35">
        <v>350</v>
      </c>
      <c r="L55" s="29">
        <v>0</v>
      </c>
      <c r="M55" s="34">
        <v>350</v>
      </c>
      <c r="N55" s="7">
        <v>0</v>
      </c>
      <c r="O55" s="32" t="s">
        <v>26</v>
      </c>
      <c r="P55" s="33" t="s">
        <v>26</v>
      </c>
      <c r="Q55" s="19">
        <v>350000</v>
      </c>
      <c r="R55" s="16">
        <v>0</v>
      </c>
      <c r="S55" s="13" t="s">
        <v>308</v>
      </c>
      <c r="U55" s="1"/>
    </row>
    <row r="56" spans="1:21" s="2" customFormat="1" ht="12.75" x14ac:dyDescent="0.2">
      <c r="A56" s="11"/>
      <c r="B56" s="22">
        <v>30041</v>
      </c>
      <c r="C56" s="5" t="s">
        <v>107</v>
      </c>
      <c r="D56" s="15" t="s">
        <v>224</v>
      </c>
      <c r="E56" s="15"/>
      <c r="F56" s="15"/>
      <c r="G56" s="29"/>
      <c r="H56" s="29">
        <v>0</v>
      </c>
      <c r="I56" s="29">
        <v>0</v>
      </c>
      <c r="J56" s="29">
        <v>0</v>
      </c>
      <c r="K56" s="35"/>
      <c r="L56" s="29">
        <v>4463</v>
      </c>
      <c r="M56" s="34">
        <v>4463</v>
      </c>
      <c r="N56" s="7">
        <v>0</v>
      </c>
      <c r="O56" s="32" t="s">
        <v>43</v>
      </c>
      <c r="P56" s="32" t="s">
        <v>43</v>
      </c>
      <c r="Q56" s="19">
        <v>4463000</v>
      </c>
      <c r="R56" s="16">
        <v>0</v>
      </c>
      <c r="S56" s="13" t="s">
        <v>309</v>
      </c>
      <c r="U56" s="46"/>
    </row>
    <row r="57" spans="1:21" s="2" customFormat="1" ht="25.5" x14ac:dyDescent="0.2">
      <c r="A57" s="11">
        <v>58</v>
      </c>
      <c r="B57" s="48">
        <v>35003</v>
      </c>
      <c r="C57" s="50" t="s">
        <v>310</v>
      </c>
      <c r="D57" s="15" t="s">
        <v>224</v>
      </c>
      <c r="E57" s="15" t="s">
        <v>225</v>
      </c>
      <c r="F57" s="15" t="s">
        <v>226</v>
      </c>
      <c r="G57" s="29"/>
      <c r="H57" s="29">
        <v>5911.9809999999998</v>
      </c>
      <c r="I57" s="29">
        <v>5911.9809999999998</v>
      </c>
      <c r="J57" s="29">
        <v>634.00599999999997</v>
      </c>
      <c r="K57" s="35">
        <v>64</v>
      </c>
      <c r="L57" s="29">
        <v>3000</v>
      </c>
      <c r="M57" s="34">
        <v>3064</v>
      </c>
      <c r="N57" s="7">
        <v>0.2069210182767624</v>
      </c>
      <c r="O57" s="32" t="s">
        <v>35</v>
      </c>
      <c r="P57" s="32" t="s">
        <v>35</v>
      </c>
      <c r="Q57" s="19">
        <v>3064000</v>
      </c>
      <c r="R57" s="16">
        <v>0</v>
      </c>
      <c r="S57" s="13" t="s">
        <v>227</v>
      </c>
    </row>
    <row r="58" spans="1:21" s="2" customFormat="1" ht="12.75" x14ac:dyDescent="0.2">
      <c r="A58" s="11">
        <v>60</v>
      </c>
      <c r="B58" s="22">
        <v>35006</v>
      </c>
      <c r="C58" s="5" t="s">
        <v>311</v>
      </c>
      <c r="D58" s="9" t="s">
        <v>244</v>
      </c>
      <c r="E58" s="9" t="s">
        <v>210</v>
      </c>
      <c r="F58" s="17">
        <v>87500000</v>
      </c>
      <c r="G58" s="29"/>
      <c r="H58" s="29">
        <v>75218.05</v>
      </c>
      <c r="I58" s="29">
        <v>75218.05</v>
      </c>
      <c r="J58" s="29">
        <v>416.54399999999998</v>
      </c>
      <c r="K58" s="35">
        <v>619</v>
      </c>
      <c r="L58" s="29">
        <v>0</v>
      </c>
      <c r="M58" s="34">
        <v>619</v>
      </c>
      <c r="N58" s="7">
        <v>0.67293053311793216</v>
      </c>
      <c r="O58" s="32" t="s">
        <v>280</v>
      </c>
      <c r="P58" s="33" t="s">
        <v>280</v>
      </c>
      <c r="Q58" s="19">
        <v>619000</v>
      </c>
      <c r="R58" s="16">
        <f>Q58-M58*1000</f>
        <v>0</v>
      </c>
      <c r="S58" s="13" t="s">
        <v>312</v>
      </c>
      <c r="T58" s="45"/>
    </row>
    <row r="59" spans="1:21" s="2" customFormat="1" ht="25.5" x14ac:dyDescent="0.2">
      <c r="A59" s="11">
        <v>62</v>
      </c>
      <c r="B59" s="22">
        <v>35015</v>
      </c>
      <c r="C59" s="5" t="s">
        <v>313</v>
      </c>
      <c r="D59" s="15" t="s">
        <v>217</v>
      </c>
      <c r="E59" s="9" t="s">
        <v>210</v>
      </c>
      <c r="F59" s="15">
        <v>51900000</v>
      </c>
      <c r="G59" s="29"/>
      <c r="H59" s="29">
        <v>47723.250999999997</v>
      </c>
      <c r="I59" s="29">
        <v>47723.250999999997</v>
      </c>
      <c r="J59" s="29">
        <v>0</v>
      </c>
      <c r="K59" s="35"/>
      <c r="L59" s="29">
        <v>4101</v>
      </c>
      <c r="M59" s="34">
        <v>4101</v>
      </c>
      <c r="N59" s="7">
        <v>0</v>
      </c>
      <c r="O59" s="32" t="s">
        <v>43</v>
      </c>
      <c r="P59" s="33" t="s">
        <v>26</v>
      </c>
      <c r="Q59" s="19">
        <v>4101000</v>
      </c>
      <c r="R59" s="16">
        <f>Q59-M59*1000</f>
        <v>0</v>
      </c>
      <c r="S59" s="14" t="s">
        <v>314</v>
      </c>
      <c r="T59" s="45"/>
    </row>
    <row r="60" spans="1:21" s="2" customFormat="1" ht="25.5" x14ac:dyDescent="0.2">
      <c r="A60" s="11">
        <v>63</v>
      </c>
      <c r="B60" s="22">
        <v>35019</v>
      </c>
      <c r="C60" s="5" t="s">
        <v>315</v>
      </c>
      <c r="D60" s="15" t="s">
        <v>224</v>
      </c>
      <c r="E60" s="9" t="s">
        <v>225</v>
      </c>
      <c r="F60" s="15" t="s">
        <v>226</v>
      </c>
      <c r="G60" s="29"/>
      <c r="H60" s="29">
        <v>25440.187000000002</v>
      </c>
      <c r="I60" s="29">
        <v>25440.187000000002</v>
      </c>
      <c r="J60" s="29">
        <v>474.46499999999997</v>
      </c>
      <c r="K60" s="35">
        <v>-1979</v>
      </c>
      <c r="L60" s="29">
        <v>11046</v>
      </c>
      <c r="M60" s="34">
        <v>9067</v>
      </c>
      <c r="N60" s="7">
        <v>5.232877467740156E-2</v>
      </c>
      <c r="O60" s="32" t="s">
        <v>35</v>
      </c>
      <c r="P60" s="32" t="s">
        <v>35</v>
      </c>
      <c r="Q60" s="19">
        <v>9067000</v>
      </c>
      <c r="R60" s="16">
        <v>0</v>
      </c>
      <c r="S60" s="13" t="s">
        <v>227</v>
      </c>
      <c r="T60" s="30"/>
    </row>
    <row r="61" spans="1:21" s="2" customFormat="1" ht="12.75" x14ac:dyDescent="0.2">
      <c r="A61" s="11">
        <v>64</v>
      </c>
      <c r="B61" s="22">
        <v>35020</v>
      </c>
      <c r="C61" s="5" t="s">
        <v>136</v>
      </c>
      <c r="D61" s="6" t="s">
        <v>141</v>
      </c>
      <c r="E61" s="9" t="s">
        <v>213</v>
      </c>
      <c r="F61" s="15">
        <v>35000000</v>
      </c>
      <c r="G61" s="29"/>
      <c r="H61" s="29" t="e">
        <f>VLOOKUP(B61,#REF!,2,FALSE)/1000</f>
        <v>#REF!</v>
      </c>
      <c r="I61" s="29" t="e">
        <f>G61+H61</f>
        <v>#REF!</v>
      </c>
      <c r="J61" s="29" t="e">
        <f>VLOOKUP(B61,#REF!,3,FALSE)/1000</f>
        <v>#REF!</v>
      </c>
      <c r="K61" s="35">
        <v>1848</v>
      </c>
      <c r="L61" s="29" t="e">
        <f>VLOOKUP(B61,#REF!,4,FALSE)/1000</f>
        <v>#REF!</v>
      </c>
      <c r="M61" s="34" t="e">
        <f>K61+L61</f>
        <v>#REF!</v>
      </c>
      <c r="N61" s="7" t="str">
        <f>IFERROR(J61/M61,"")</f>
        <v/>
      </c>
      <c r="O61" s="32" t="s">
        <v>43</v>
      </c>
      <c r="P61" s="33" t="s">
        <v>43</v>
      </c>
      <c r="Q61" s="19">
        <v>3000000</v>
      </c>
      <c r="R61" s="16" t="e">
        <f>Q61-M61*1000</f>
        <v>#REF!</v>
      </c>
      <c r="S61" s="13" t="s">
        <v>230</v>
      </c>
      <c r="T61" s="47">
        <v>28348</v>
      </c>
    </row>
    <row r="62" spans="1:21" s="2" customFormat="1" ht="25.5" x14ac:dyDescent="0.2">
      <c r="A62" s="11">
        <v>65</v>
      </c>
      <c r="B62" s="22">
        <v>35021</v>
      </c>
      <c r="C62" s="5" t="s">
        <v>316</v>
      </c>
      <c r="D62" s="6" t="s">
        <v>126</v>
      </c>
      <c r="E62" s="9" t="s">
        <v>213</v>
      </c>
      <c r="F62" s="15">
        <v>59000000</v>
      </c>
      <c r="G62" s="29"/>
      <c r="H62" s="29" t="e">
        <f>VLOOKUP(B62,#REF!,2,FALSE)/1000</f>
        <v>#REF!</v>
      </c>
      <c r="I62" s="29" t="e">
        <f>G62+H62</f>
        <v>#REF!</v>
      </c>
      <c r="J62" s="29" t="e">
        <f>VLOOKUP(B62,#REF!,3,FALSE)/1000</f>
        <v>#REF!</v>
      </c>
      <c r="K62" s="35"/>
      <c r="L62" s="29" t="e">
        <f>VLOOKUP(B62,#REF!,4,FALSE)/1000</f>
        <v>#REF!</v>
      </c>
      <c r="M62" s="34" t="e">
        <f>K62+L62</f>
        <v>#REF!</v>
      </c>
      <c r="N62" s="7" t="str">
        <f>IFERROR(J62/M62,"")</f>
        <v/>
      </c>
      <c r="O62" s="32" t="s">
        <v>43</v>
      </c>
      <c r="P62" s="33" t="s">
        <v>43</v>
      </c>
      <c r="Q62" s="19">
        <v>1000000</v>
      </c>
      <c r="R62" s="16" t="e">
        <f>Q62-M62*1000</f>
        <v>#REF!</v>
      </c>
      <c r="S62" s="13" t="s">
        <v>317</v>
      </c>
    </row>
    <row r="63" spans="1:21" s="2" customFormat="1" ht="25.5" x14ac:dyDescent="0.2">
      <c r="A63" s="11">
        <v>67</v>
      </c>
      <c r="B63" s="23">
        <v>40001</v>
      </c>
      <c r="C63" s="9" t="s">
        <v>318</v>
      </c>
      <c r="D63" s="49" t="s">
        <v>224</v>
      </c>
      <c r="E63" s="9" t="s">
        <v>225</v>
      </c>
      <c r="F63" s="15" t="s">
        <v>226</v>
      </c>
      <c r="G63" s="29"/>
      <c r="H63" s="29">
        <v>10034.106</v>
      </c>
      <c r="I63" s="29">
        <v>10034.106</v>
      </c>
      <c r="J63" s="29">
        <v>21.236000000000001</v>
      </c>
      <c r="K63" s="35">
        <v>4036</v>
      </c>
      <c r="L63" s="29">
        <v>3300</v>
      </c>
      <c r="M63" s="34">
        <v>7336</v>
      </c>
      <c r="N63" s="7">
        <v>2.8947655398037079E-3</v>
      </c>
      <c r="O63" s="32" t="s">
        <v>43</v>
      </c>
      <c r="P63" s="33" t="s">
        <v>43</v>
      </c>
      <c r="Q63" s="19">
        <v>7336000</v>
      </c>
      <c r="R63" s="16">
        <v>0</v>
      </c>
      <c r="S63" s="13" t="s">
        <v>227</v>
      </c>
    </row>
    <row r="64" spans="1:21" s="2" customFormat="1" ht="25.5" x14ac:dyDescent="0.2">
      <c r="A64" s="11">
        <v>68</v>
      </c>
      <c r="B64" s="39">
        <v>40002</v>
      </c>
      <c r="C64" s="11" t="s">
        <v>319</v>
      </c>
      <c r="D64" s="49" t="s">
        <v>224</v>
      </c>
      <c r="E64" s="9"/>
      <c r="F64" s="17" t="s">
        <v>226</v>
      </c>
      <c r="G64" s="29"/>
      <c r="H64" s="29">
        <v>5454.3440000000001</v>
      </c>
      <c r="I64" s="29">
        <v>5454.3440000000001</v>
      </c>
      <c r="J64" s="29">
        <v>1.744</v>
      </c>
      <c r="K64" s="35">
        <v>1447</v>
      </c>
      <c r="L64" s="29">
        <v>2000</v>
      </c>
      <c r="M64" s="34">
        <v>3447</v>
      </c>
      <c r="N64" s="7">
        <v>5.0594720046417171E-4</v>
      </c>
      <c r="O64" s="32" t="s">
        <v>26</v>
      </c>
      <c r="P64" s="32" t="s">
        <v>43</v>
      </c>
      <c r="Q64" s="19">
        <v>2000000</v>
      </c>
      <c r="R64" s="16">
        <v>-1447000</v>
      </c>
      <c r="S64" s="13" t="s">
        <v>320</v>
      </c>
      <c r="T64" s="30"/>
    </row>
    <row r="65" spans="1:21" s="2" customFormat="1" ht="25.5" x14ac:dyDescent="0.2">
      <c r="A65" s="11">
        <v>70</v>
      </c>
      <c r="B65" s="22">
        <v>40005</v>
      </c>
      <c r="C65" s="5" t="s">
        <v>321</v>
      </c>
      <c r="D65" s="6" t="s">
        <v>73</v>
      </c>
      <c r="E65" s="9" t="s">
        <v>210</v>
      </c>
      <c r="F65" s="17">
        <v>40000000</v>
      </c>
      <c r="G65" s="29"/>
      <c r="H65" s="29">
        <v>36827.434000000001</v>
      </c>
      <c r="I65" s="29">
        <v>36827.434000000001</v>
      </c>
      <c r="J65" s="29">
        <v>172.321</v>
      </c>
      <c r="K65" s="35">
        <v>3421</v>
      </c>
      <c r="L65" s="29">
        <v>0</v>
      </c>
      <c r="M65" s="34">
        <v>3421</v>
      </c>
      <c r="N65" s="7">
        <v>5.0371528792750656E-2</v>
      </c>
      <c r="O65" s="32" t="s">
        <v>26</v>
      </c>
      <c r="P65" s="33" t="s">
        <v>26</v>
      </c>
      <c r="Q65" s="19">
        <v>3421000</v>
      </c>
      <c r="R65" s="16">
        <f>Q65-M65*1000</f>
        <v>0</v>
      </c>
      <c r="S65" s="13" t="s">
        <v>322</v>
      </c>
    </row>
    <row r="66" spans="1:21" s="2" customFormat="1" ht="25.5" x14ac:dyDescent="0.2">
      <c r="A66" s="11">
        <v>71</v>
      </c>
      <c r="B66" s="23">
        <v>41002</v>
      </c>
      <c r="C66" s="9" t="s">
        <v>323</v>
      </c>
      <c r="D66" s="49" t="s">
        <v>224</v>
      </c>
      <c r="E66" s="9"/>
      <c r="F66" s="17" t="s">
        <v>226</v>
      </c>
      <c r="G66" s="29"/>
      <c r="H66" s="29">
        <v>4969.9769999999999</v>
      </c>
      <c r="I66" s="29">
        <v>4969.9769999999999</v>
      </c>
      <c r="J66" s="29">
        <v>0</v>
      </c>
      <c r="K66" s="35">
        <v>169</v>
      </c>
      <c r="L66" s="29">
        <v>1000</v>
      </c>
      <c r="M66" s="34">
        <v>1169</v>
      </c>
      <c r="N66" s="7">
        <v>0</v>
      </c>
      <c r="O66" s="32" t="s">
        <v>43</v>
      </c>
      <c r="P66" s="32" t="s">
        <v>35</v>
      </c>
      <c r="Q66" s="19">
        <v>1169000</v>
      </c>
      <c r="R66" s="16">
        <v>0</v>
      </c>
      <c r="S66" s="13" t="s">
        <v>324</v>
      </c>
    </row>
    <row r="67" spans="1:21" s="2" customFormat="1" ht="25.5" x14ac:dyDescent="0.2">
      <c r="A67" s="11">
        <v>72</v>
      </c>
      <c r="B67" s="23">
        <v>41003</v>
      </c>
      <c r="C67" s="9" t="s">
        <v>168</v>
      </c>
      <c r="D67" s="49" t="s">
        <v>224</v>
      </c>
      <c r="E67" s="9"/>
      <c r="F67" s="17" t="s">
        <v>226</v>
      </c>
      <c r="G67" s="29"/>
      <c r="H67" s="29">
        <v>5806.0479999999998</v>
      </c>
      <c r="I67" s="29">
        <v>5806.0479999999998</v>
      </c>
      <c r="J67" s="29">
        <v>278.15600000000001</v>
      </c>
      <c r="K67" s="35">
        <v>746</v>
      </c>
      <c r="L67" s="29">
        <v>2000</v>
      </c>
      <c r="M67" s="34">
        <v>2746</v>
      </c>
      <c r="N67" s="7">
        <v>0.10129497450837582</v>
      </c>
      <c r="O67" s="32" t="s">
        <v>35</v>
      </c>
      <c r="P67" s="32" t="s">
        <v>35</v>
      </c>
      <c r="Q67" s="19">
        <v>2746000</v>
      </c>
      <c r="R67" s="16">
        <v>0</v>
      </c>
      <c r="S67" s="13" t="s">
        <v>227</v>
      </c>
    </row>
    <row r="68" spans="1:21" s="2" customFormat="1" ht="25.5" x14ac:dyDescent="0.2">
      <c r="A68" s="11">
        <v>73</v>
      </c>
      <c r="B68" s="23">
        <v>41004</v>
      </c>
      <c r="C68" s="9" t="s">
        <v>325</v>
      </c>
      <c r="D68" s="49" t="s">
        <v>224</v>
      </c>
      <c r="E68" s="9" t="s">
        <v>225</v>
      </c>
      <c r="F68" s="17" t="s">
        <v>226</v>
      </c>
      <c r="G68" s="29"/>
      <c r="H68" s="29">
        <v>22989.127</v>
      </c>
      <c r="I68" s="29">
        <v>22989.127</v>
      </c>
      <c r="J68" s="29">
        <v>631.58799999999997</v>
      </c>
      <c r="K68" s="35">
        <v>2446</v>
      </c>
      <c r="L68" s="29">
        <v>5000</v>
      </c>
      <c r="M68" s="34">
        <v>7446</v>
      </c>
      <c r="N68" s="7">
        <v>8.4822455009401013E-2</v>
      </c>
      <c r="O68" s="32" t="s">
        <v>43</v>
      </c>
      <c r="P68" s="32" t="s">
        <v>43</v>
      </c>
      <c r="Q68" s="19">
        <v>7446000</v>
      </c>
      <c r="R68" s="38">
        <v>0</v>
      </c>
      <c r="S68" s="13" t="s">
        <v>326</v>
      </c>
    </row>
    <row r="69" spans="1:21" s="2" customFormat="1" ht="12.75" x14ac:dyDescent="0.2">
      <c r="A69" s="11">
        <v>74</v>
      </c>
      <c r="B69" s="23">
        <v>41008</v>
      </c>
      <c r="C69" s="9" t="s">
        <v>327</v>
      </c>
      <c r="D69" s="49" t="s">
        <v>224</v>
      </c>
      <c r="E69" s="9"/>
      <c r="F69" s="17">
        <v>6000000</v>
      </c>
      <c r="G69" s="29"/>
      <c r="H69" s="29">
        <v>3333.027</v>
      </c>
      <c r="I69" s="29">
        <v>3333.027</v>
      </c>
      <c r="J69" s="29">
        <v>150</v>
      </c>
      <c r="K69" s="35">
        <v>568</v>
      </c>
      <c r="L69" s="29">
        <v>3750</v>
      </c>
      <c r="M69" s="34">
        <v>4318</v>
      </c>
      <c r="N69" s="7">
        <v>3.4738304770727188E-2</v>
      </c>
      <c r="O69" s="32" t="s">
        <v>35</v>
      </c>
      <c r="P69" s="32" t="s">
        <v>35</v>
      </c>
      <c r="Q69" s="19">
        <v>4318000</v>
      </c>
      <c r="R69" s="38">
        <v>0</v>
      </c>
      <c r="S69" s="13" t="s">
        <v>328</v>
      </c>
      <c r="U69" s="1"/>
    </row>
    <row r="70" spans="1:21" s="1" customFormat="1" ht="12.75" x14ac:dyDescent="0.2">
      <c r="A70" s="11">
        <v>75</v>
      </c>
      <c r="B70" s="22">
        <v>41011</v>
      </c>
      <c r="C70" s="9" t="s">
        <v>329</v>
      </c>
      <c r="D70" s="15" t="s">
        <v>217</v>
      </c>
      <c r="E70" s="9" t="s">
        <v>210</v>
      </c>
      <c r="F70" s="17">
        <v>43000000</v>
      </c>
      <c r="G70" s="29"/>
      <c r="H70" s="29">
        <v>44998.544000000002</v>
      </c>
      <c r="I70" s="29">
        <v>44998.544000000002</v>
      </c>
      <c r="J70" s="29">
        <v>74.551000000000002</v>
      </c>
      <c r="K70" s="35">
        <v>100</v>
      </c>
      <c r="L70" s="29">
        <v>0</v>
      </c>
      <c r="M70" s="34">
        <v>100</v>
      </c>
      <c r="N70" s="7">
        <v>0.74551000000000001</v>
      </c>
      <c r="O70" s="32" t="s">
        <v>35</v>
      </c>
      <c r="P70" s="33" t="s">
        <v>43</v>
      </c>
      <c r="Q70" s="19">
        <v>100000</v>
      </c>
      <c r="R70" s="16">
        <f>Q70-M70*1000</f>
        <v>0</v>
      </c>
      <c r="S70" s="13" t="s">
        <v>330</v>
      </c>
      <c r="T70" s="45"/>
      <c r="U70" s="2"/>
    </row>
    <row r="71" spans="1:21" s="2" customFormat="1" ht="25.5" x14ac:dyDescent="0.2">
      <c r="A71" s="11">
        <v>76</v>
      </c>
      <c r="B71" s="22">
        <v>41013</v>
      </c>
      <c r="C71" s="5" t="s">
        <v>331</v>
      </c>
      <c r="D71" s="49" t="s">
        <v>224</v>
      </c>
      <c r="E71" s="9"/>
      <c r="F71" s="17" t="s">
        <v>226</v>
      </c>
      <c r="G71" s="29"/>
      <c r="H71" s="29">
        <v>1717.5260000000001</v>
      </c>
      <c r="I71" s="29">
        <v>1717.5260000000001</v>
      </c>
      <c r="J71" s="29">
        <v>0</v>
      </c>
      <c r="K71" s="35">
        <v>268</v>
      </c>
      <c r="L71" s="29">
        <v>300</v>
      </c>
      <c r="M71" s="34">
        <v>568</v>
      </c>
      <c r="N71" s="7">
        <v>0</v>
      </c>
      <c r="O71" s="32" t="s">
        <v>43</v>
      </c>
      <c r="P71" s="32" t="s">
        <v>26</v>
      </c>
      <c r="Q71" s="19">
        <v>568000</v>
      </c>
      <c r="R71" s="16">
        <v>0</v>
      </c>
      <c r="S71" s="13" t="s">
        <v>227</v>
      </c>
    </row>
    <row r="72" spans="1:21" s="2" customFormat="1" ht="25.5" x14ac:dyDescent="0.2">
      <c r="A72" s="11">
        <v>77</v>
      </c>
      <c r="B72" s="24">
        <v>41014</v>
      </c>
      <c r="C72" s="15" t="s">
        <v>332</v>
      </c>
      <c r="D72" s="49" t="s">
        <v>224</v>
      </c>
      <c r="E72" s="15"/>
      <c r="F72" s="15" t="s">
        <v>226</v>
      </c>
      <c r="G72" s="29"/>
      <c r="H72" s="29">
        <v>2922.0390000000002</v>
      </c>
      <c r="I72" s="29">
        <v>2922.0390000000002</v>
      </c>
      <c r="J72" s="29">
        <v>0</v>
      </c>
      <c r="K72" s="35">
        <v>1324</v>
      </c>
      <c r="L72" s="29">
        <v>1500</v>
      </c>
      <c r="M72" s="34">
        <v>2824</v>
      </c>
      <c r="N72" s="7">
        <v>0</v>
      </c>
      <c r="O72" s="32" t="s">
        <v>43</v>
      </c>
      <c r="P72" s="32" t="s">
        <v>35</v>
      </c>
      <c r="Q72" s="19">
        <v>2824000</v>
      </c>
      <c r="R72" s="16">
        <v>0</v>
      </c>
      <c r="S72" s="13" t="s">
        <v>227</v>
      </c>
    </row>
    <row r="73" spans="1:21" s="1" customFormat="1" ht="25.5" x14ac:dyDescent="0.2">
      <c r="A73" s="11">
        <v>78</v>
      </c>
      <c r="B73" s="48">
        <v>41015</v>
      </c>
      <c r="C73" s="49" t="s">
        <v>155</v>
      </c>
      <c r="D73" s="50" t="s">
        <v>224</v>
      </c>
      <c r="E73" s="37"/>
      <c r="F73" s="15" t="s">
        <v>226</v>
      </c>
      <c r="G73" s="29"/>
      <c r="H73" s="29">
        <v>1132.4179999999999</v>
      </c>
      <c r="I73" s="29">
        <v>1132.4179999999999</v>
      </c>
      <c r="J73" s="29">
        <v>45.625</v>
      </c>
      <c r="K73" s="35">
        <v>57</v>
      </c>
      <c r="L73" s="29">
        <v>600</v>
      </c>
      <c r="M73" s="34">
        <v>657</v>
      </c>
      <c r="N73" s="7">
        <v>6.9444444444444448E-2</v>
      </c>
      <c r="O73" s="32" t="s">
        <v>26</v>
      </c>
      <c r="P73" s="32" t="s">
        <v>26</v>
      </c>
      <c r="Q73" s="19">
        <v>657000</v>
      </c>
      <c r="R73" s="16">
        <v>0</v>
      </c>
      <c r="S73" s="13" t="s">
        <v>227</v>
      </c>
      <c r="T73" s="2"/>
      <c r="U73" s="2"/>
    </row>
    <row r="74" spans="1:21" s="2" customFormat="1" ht="25.5" x14ac:dyDescent="0.2">
      <c r="A74" s="11"/>
      <c r="B74" s="24">
        <v>41016</v>
      </c>
      <c r="C74" s="15" t="s">
        <v>333</v>
      </c>
      <c r="D74" s="50" t="s">
        <v>334</v>
      </c>
      <c r="E74" s="15"/>
      <c r="F74" s="15"/>
      <c r="G74" s="29"/>
      <c r="H74" s="29" t="e">
        <f>VLOOKUP(B74,#REF!,2,FALSE)/1000</f>
        <v>#REF!</v>
      </c>
      <c r="I74" s="29" t="e">
        <f t="shared" ref="I74:I81" si="4">G74+H74</f>
        <v>#REF!</v>
      </c>
      <c r="J74" s="29" t="e">
        <f>VLOOKUP(B74,#REF!,3,FALSE)/1000</f>
        <v>#REF!</v>
      </c>
      <c r="K74" s="35"/>
      <c r="L74" s="29" t="e">
        <f>VLOOKUP(B74,#REF!,4,FALSE)/1000</f>
        <v>#REF!</v>
      </c>
      <c r="M74" s="34" t="e">
        <f t="shared" ref="M74:M81" si="5">K74+L74</f>
        <v>#REF!</v>
      </c>
      <c r="N74" s="7" t="str">
        <f t="shared" ref="N74:N81" si="6">IFERROR(J74/M74,"")</f>
        <v/>
      </c>
      <c r="O74" s="41" t="s">
        <v>43</v>
      </c>
      <c r="P74" s="42" t="s">
        <v>43</v>
      </c>
      <c r="Q74" s="19">
        <v>1000000</v>
      </c>
      <c r="R74" s="16" t="e">
        <f t="shared" ref="R74:R81" si="7">Q74-M74*1000</f>
        <v>#REF!</v>
      </c>
      <c r="S74" s="13" t="s">
        <v>335</v>
      </c>
      <c r="U74" s="46"/>
    </row>
    <row r="75" spans="1:21" s="2" customFormat="1" ht="25.5" x14ac:dyDescent="0.2">
      <c r="A75" s="11">
        <v>79</v>
      </c>
      <c r="B75" s="24">
        <v>41018</v>
      </c>
      <c r="C75" s="15" t="s">
        <v>336</v>
      </c>
      <c r="D75" s="50" t="s">
        <v>334</v>
      </c>
      <c r="E75" s="15"/>
      <c r="F75" s="15">
        <v>3500000</v>
      </c>
      <c r="G75" s="29"/>
      <c r="H75" s="29" t="e">
        <f>VLOOKUP(B75,#REF!,2,FALSE)/1000</f>
        <v>#REF!</v>
      </c>
      <c r="I75" s="29" t="e">
        <f t="shared" si="4"/>
        <v>#REF!</v>
      </c>
      <c r="J75" s="29" t="e">
        <f>VLOOKUP(B75,#REF!,3,FALSE)/1000</f>
        <v>#REF!</v>
      </c>
      <c r="K75" s="35">
        <v>167</v>
      </c>
      <c r="L75" s="29" t="e">
        <f>VLOOKUP(B75,#REF!,4,FALSE)/1000</f>
        <v>#REF!</v>
      </c>
      <c r="M75" s="34" t="e">
        <f t="shared" si="5"/>
        <v>#REF!</v>
      </c>
      <c r="N75" s="7" t="str">
        <f t="shared" si="6"/>
        <v/>
      </c>
      <c r="O75" s="41" t="s">
        <v>43</v>
      </c>
      <c r="P75" s="42" t="s">
        <v>43</v>
      </c>
      <c r="Q75" s="19">
        <v>588000</v>
      </c>
      <c r="R75" s="16" t="e">
        <f t="shared" si="7"/>
        <v>#REF!</v>
      </c>
      <c r="S75" s="13" t="s">
        <v>335</v>
      </c>
    </row>
    <row r="76" spans="1:21" s="2" customFormat="1" ht="38.25" x14ac:dyDescent="0.2">
      <c r="A76" s="11">
        <v>80</v>
      </c>
      <c r="B76" s="48">
        <v>41020</v>
      </c>
      <c r="C76" s="50" t="s">
        <v>337</v>
      </c>
      <c r="D76" s="50" t="s">
        <v>334</v>
      </c>
      <c r="E76" s="15" t="s">
        <v>210</v>
      </c>
      <c r="F76" s="15">
        <v>10600000</v>
      </c>
      <c r="G76" s="29"/>
      <c r="H76" s="29" t="e">
        <f>VLOOKUP(B76,#REF!,2,FALSE)/1000</f>
        <v>#REF!</v>
      </c>
      <c r="I76" s="29" t="e">
        <f t="shared" si="4"/>
        <v>#REF!</v>
      </c>
      <c r="J76" s="29" t="e">
        <f>VLOOKUP(B76,#REF!,3,FALSE)/1000</f>
        <v>#REF!</v>
      </c>
      <c r="K76" s="35">
        <v>1867</v>
      </c>
      <c r="L76" s="29" t="e">
        <f>VLOOKUP(B76,#REF!,4,FALSE)/1000</f>
        <v>#REF!</v>
      </c>
      <c r="M76" s="34" t="e">
        <f t="shared" si="5"/>
        <v>#REF!</v>
      </c>
      <c r="N76" s="7" t="str">
        <f t="shared" si="6"/>
        <v/>
      </c>
      <c r="O76" s="41" t="s">
        <v>35</v>
      </c>
      <c r="P76" s="42" t="s">
        <v>43</v>
      </c>
      <c r="Q76" s="19">
        <v>15886000</v>
      </c>
      <c r="R76" s="16" t="e">
        <f t="shared" si="7"/>
        <v>#REF!</v>
      </c>
      <c r="S76" s="13" t="s">
        <v>338</v>
      </c>
    </row>
    <row r="77" spans="1:21" s="2" customFormat="1" ht="25.5" x14ac:dyDescent="0.2">
      <c r="A77" s="11">
        <v>81</v>
      </c>
      <c r="B77" s="48">
        <v>41021</v>
      </c>
      <c r="C77" s="50" t="s">
        <v>339</v>
      </c>
      <c r="D77" s="50" t="s">
        <v>334</v>
      </c>
      <c r="E77" s="15"/>
      <c r="F77" s="15">
        <v>5800000</v>
      </c>
      <c r="G77" s="29"/>
      <c r="H77" s="29" t="e">
        <f>VLOOKUP(B77,#REF!,2,FALSE)/1000</f>
        <v>#REF!</v>
      </c>
      <c r="I77" s="29" t="e">
        <f t="shared" si="4"/>
        <v>#REF!</v>
      </c>
      <c r="J77" s="29" t="e">
        <f>VLOOKUP(B77,#REF!,3,FALSE)/1000</f>
        <v>#REF!</v>
      </c>
      <c r="K77" s="35">
        <v>1572</v>
      </c>
      <c r="L77" s="29" t="e">
        <f>VLOOKUP(B77,#REF!,4,FALSE)/1000</f>
        <v>#REF!</v>
      </c>
      <c r="M77" s="34" t="e">
        <f t="shared" si="5"/>
        <v>#REF!</v>
      </c>
      <c r="N77" s="7" t="str">
        <f t="shared" si="6"/>
        <v/>
      </c>
      <c r="O77" s="41" t="s">
        <v>35</v>
      </c>
      <c r="P77" s="42" t="s">
        <v>43</v>
      </c>
      <c r="Q77" s="19">
        <v>2367000</v>
      </c>
      <c r="R77" s="16" t="e">
        <f t="shared" si="7"/>
        <v>#REF!</v>
      </c>
      <c r="S77" s="13" t="s">
        <v>335</v>
      </c>
    </row>
    <row r="78" spans="1:21" s="2" customFormat="1" ht="25.5" x14ac:dyDescent="0.2">
      <c r="A78" s="11">
        <v>82</v>
      </c>
      <c r="B78" s="36">
        <v>41022</v>
      </c>
      <c r="C78" s="37" t="s">
        <v>340</v>
      </c>
      <c r="D78" s="50" t="s">
        <v>334</v>
      </c>
      <c r="E78" s="15"/>
      <c r="F78" s="15">
        <v>900000</v>
      </c>
      <c r="G78" s="29"/>
      <c r="H78" s="29" t="e">
        <f>VLOOKUP(B78,#REF!,2,FALSE)/1000</f>
        <v>#REF!</v>
      </c>
      <c r="I78" s="29" t="e">
        <f t="shared" si="4"/>
        <v>#REF!</v>
      </c>
      <c r="J78" s="29" t="e">
        <f>VLOOKUP(B78,#REF!,3,FALSE)/1000</f>
        <v>#REF!</v>
      </c>
      <c r="K78" s="35">
        <v>963</v>
      </c>
      <c r="L78" s="29" t="e">
        <f>VLOOKUP(B78,#REF!,4,FALSE)/1000</f>
        <v>#REF!</v>
      </c>
      <c r="M78" s="34" t="e">
        <f t="shared" si="5"/>
        <v>#REF!</v>
      </c>
      <c r="N78" s="7" t="str">
        <f t="shared" si="6"/>
        <v/>
      </c>
      <c r="O78" s="41" t="s">
        <v>43</v>
      </c>
      <c r="P78" s="42" t="s">
        <v>43</v>
      </c>
      <c r="Q78" s="19">
        <v>2793000</v>
      </c>
      <c r="R78" s="16" t="e">
        <f t="shared" si="7"/>
        <v>#REF!</v>
      </c>
      <c r="S78" s="13" t="s">
        <v>335</v>
      </c>
    </row>
    <row r="79" spans="1:21" s="1" customFormat="1" ht="25.5" x14ac:dyDescent="0.2">
      <c r="A79" s="11">
        <v>83</v>
      </c>
      <c r="B79" s="48">
        <v>41023</v>
      </c>
      <c r="C79" s="15" t="s">
        <v>341</v>
      </c>
      <c r="D79" s="15" t="s">
        <v>334</v>
      </c>
      <c r="E79" s="15"/>
      <c r="F79" s="15" t="s">
        <v>226</v>
      </c>
      <c r="G79" s="29"/>
      <c r="H79" s="29" t="e">
        <f>VLOOKUP(B79,#REF!,2,FALSE)/1000</f>
        <v>#REF!</v>
      </c>
      <c r="I79" s="29" t="e">
        <f t="shared" si="4"/>
        <v>#REF!</v>
      </c>
      <c r="J79" s="29" t="e">
        <f>VLOOKUP(B79,#REF!,3,FALSE)/1000</f>
        <v>#REF!</v>
      </c>
      <c r="K79" s="35">
        <v>-270</v>
      </c>
      <c r="L79" s="29" t="e">
        <f>VLOOKUP(B79,#REF!,4,FALSE)/1000</f>
        <v>#REF!</v>
      </c>
      <c r="M79" s="34" t="e">
        <f t="shared" si="5"/>
        <v>#REF!</v>
      </c>
      <c r="N79" s="7" t="str">
        <f t="shared" si="6"/>
        <v/>
      </c>
      <c r="O79" s="41" t="s">
        <v>26</v>
      </c>
      <c r="P79" s="42" t="s">
        <v>43</v>
      </c>
      <c r="Q79" s="19">
        <v>858000</v>
      </c>
      <c r="R79" s="16" t="e">
        <f t="shared" si="7"/>
        <v>#REF!</v>
      </c>
      <c r="S79" s="13" t="s">
        <v>342</v>
      </c>
      <c r="T79" s="2"/>
      <c r="U79" s="2"/>
    </row>
    <row r="80" spans="1:21" s="1" customFormat="1" ht="25.5" x14ac:dyDescent="0.2">
      <c r="A80" s="11">
        <v>84</v>
      </c>
      <c r="B80" s="48">
        <v>41025</v>
      </c>
      <c r="C80" s="15" t="s">
        <v>343</v>
      </c>
      <c r="D80" s="15" t="s">
        <v>334</v>
      </c>
      <c r="E80" s="15"/>
      <c r="F80" s="15" t="s">
        <v>226</v>
      </c>
      <c r="G80" s="29"/>
      <c r="H80" s="29" t="e">
        <f>VLOOKUP(B80,#REF!,2,FALSE)/1000</f>
        <v>#REF!</v>
      </c>
      <c r="I80" s="29" t="e">
        <f t="shared" si="4"/>
        <v>#REF!</v>
      </c>
      <c r="J80" s="29" t="e">
        <f>VLOOKUP(B80,#REF!,3,FALSE)/1000</f>
        <v>#REF!</v>
      </c>
      <c r="K80" s="35">
        <v>884</v>
      </c>
      <c r="L80" s="29" t="e">
        <f>VLOOKUP(B80,#REF!,4,FALSE)/1000</f>
        <v>#REF!</v>
      </c>
      <c r="M80" s="34" t="e">
        <f t="shared" si="5"/>
        <v>#REF!</v>
      </c>
      <c r="N80" s="7" t="str">
        <f t="shared" si="6"/>
        <v/>
      </c>
      <c r="O80" s="41" t="s">
        <v>35</v>
      </c>
      <c r="P80" s="42" t="s">
        <v>35</v>
      </c>
      <c r="Q80" s="19">
        <v>1453000</v>
      </c>
      <c r="R80" s="16" t="e">
        <f t="shared" si="7"/>
        <v>#REF!</v>
      </c>
      <c r="S80" s="13" t="s">
        <v>335</v>
      </c>
      <c r="T80" s="2"/>
      <c r="U80" s="2"/>
    </row>
    <row r="81" spans="1:21" s="1" customFormat="1" ht="25.5" x14ac:dyDescent="0.2">
      <c r="A81" s="11">
        <v>85</v>
      </c>
      <c r="B81" s="48">
        <v>41026</v>
      </c>
      <c r="C81" s="15" t="s">
        <v>344</v>
      </c>
      <c r="D81" s="15" t="s">
        <v>334</v>
      </c>
      <c r="E81" s="15"/>
      <c r="F81" s="15">
        <v>4000000</v>
      </c>
      <c r="G81" s="29"/>
      <c r="H81" s="29" t="e">
        <f>VLOOKUP(B81,#REF!,2,FALSE)/1000</f>
        <v>#REF!</v>
      </c>
      <c r="I81" s="29" t="e">
        <f t="shared" si="4"/>
        <v>#REF!</v>
      </c>
      <c r="J81" s="29" t="e">
        <f>VLOOKUP(B81,#REF!,3,FALSE)/1000</f>
        <v>#REF!</v>
      </c>
      <c r="K81" s="35">
        <v>805</v>
      </c>
      <c r="L81" s="29" t="e">
        <f>VLOOKUP(B81,#REF!,4,FALSE)/1000</f>
        <v>#REF!</v>
      </c>
      <c r="M81" s="34" t="e">
        <f t="shared" si="5"/>
        <v>#REF!</v>
      </c>
      <c r="N81" s="7" t="str">
        <f t="shared" si="6"/>
        <v/>
      </c>
      <c r="O81" s="41" t="s">
        <v>43</v>
      </c>
      <c r="P81" s="42" t="s">
        <v>35</v>
      </c>
      <c r="Q81" s="19">
        <v>805000</v>
      </c>
      <c r="R81" s="16" t="e">
        <f t="shared" si="7"/>
        <v>#REF!</v>
      </c>
      <c r="S81" s="13" t="s">
        <v>335</v>
      </c>
      <c r="T81" s="2"/>
      <c r="U81" s="2"/>
    </row>
    <row r="82" spans="1:21" s="1" customFormat="1" ht="25.5" x14ac:dyDescent="0.2">
      <c r="A82" s="11">
        <v>86</v>
      </c>
      <c r="B82" s="48">
        <v>41028</v>
      </c>
      <c r="C82" s="15" t="s">
        <v>345</v>
      </c>
      <c r="D82" s="15" t="s">
        <v>224</v>
      </c>
      <c r="E82" s="15"/>
      <c r="F82" s="15">
        <v>2850000</v>
      </c>
      <c r="G82" s="29"/>
      <c r="H82" s="29">
        <v>579.49400000000003</v>
      </c>
      <c r="I82" s="29">
        <v>579.49400000000003</v>
      </c>
      <c r="J82" s="29">
        <v>0</v>
      </c>
      <c r="K82" s="35">
        <v>909</v>
      </c>
      <c r="L82" s="29">
        <v>950</v>
      </c>
      <c r="M82" s="34">
        <v>1859</v>
      </c>
      <c r="N82" s="7">
        <v>0</v>
      </c>
      <c r="O82" s="32" t="s">
        <v>43</v>
      </c>
      <c r="P82" s="32" t="s">
        <v>26</v>
      </c>
      <c r="Q82" s="19">
        <v>1859000</v>
      </c>
      <c r="R82" s="16">
        <v>0</v>
      </c>
      <c r="S82" s="13" t="s">
        <v>227</v>
      </c>
      <c r="U82" s="2"/>
    </row>
    <row r="83" spans="1:21" s="1" customFormat="1" ht="25.5" x14ac:dyDescent="0.2">
      <c r="A83" s="11">
        <v>87</v>
      </c>
      <c r="B83" s="48">
        <v>41029</v>
      </c>
      <c r="C83" s="15" t="s">
        <v>178</v>
      </c>
      <c r="D83" s="15" t="s">
        <v>224</v>
      </c>
      <c r="E83" s="15"/>
      <c r="F83" s="15">
        <v>17641000</v>
      </c>
      <c r="G83" s="29"/>
      <c r="H83" s="29">
        <v>13383.842000000001</v>
      </c>
      <c r="I83" s="29">
        <v>13383.842000000001</v>
      </c>
      <c r="J83" s="29">
        <v>0</v>
      </c>
      <c r="K83" s="35">
        <v>-1734</v>
      </c>
      <c r="L83" s="29">
        <v>6000</v>
      </c>
      <c r="M83" s="34">
        <v>4266</v>
      </c>
      <c r="N83" s="7">
        <v>0</v>
      </c>
      <c r="O83" s="32" t="s">
        <v>43</v>
      </c>
      <c r="P83" s="32" t="s">
        <v>43</v>
      </c>
      <c r="Q83" s="19">
        <v>4266000</v>
      </c>
      <c r="R83" s="16">
        <v>0</v>
      </c>
      <c r="S83" s="13" t="s">
        <v>346</v>
      </c>
      <c r="T83" s="2"/>
      <c r="U83" s="2"/>
    </row>
    <row r="84" spans="1:21" s="1" customFormat="1" ht="25.5" x14ac:dyDescent="0.2">
      <c r="A84" s="11">
        <v>88</v>
      </c>
      <c r="B84" s="48">
        <v>41030</v>
      </c>
      <c r="C84" s="15" t="s">
        <v>347</v>
      </c>
      <c r="D84" s="15" t="s">
        <v>224</v>
      </c>
      <c r="E84" s="15"/>
      <c r="F84" s="15" t="s">
        <v>226</v>
      </c>
      <c r="G84" s="29"/>
      <c r="H84" s="29">
        <v>147.274</v>
      </c>
      <c r="I84" s="29">
        <v>147.274</v>
      </c>
      <c r="J84" s="29">
        <v>0</v>
      </c>
      <c r="K84" s="35">
        <v>200</v>
      </c>
      <c r="L84" s="29">
        <v>0</v>
      </c>
      <c r="M84" s="34">
        <v>200</v>
      </c>
      <c r="N84" s="7">
        <v>0</v>
      </c>
      <c r="O84" s="32" t="s">
        <v>26</v>
      </c>
      <c r="P84" s="32" t="s">
        <v>26</v>
      </c>
      <c r="Q84" s="19">
        <v>200000</v>
      </c>
      <c r="R84" s="16">
        <v>0</v>
      </c>
      <c r="S84" s="13" t="s">
        <v>227</v>
      </c>
      <c r="T84" s="2"/>
      <c r="U84" s="2"/>
    </row>
    <row r="85" spans="1:21" s="2" customFormat="1" ht="25.5" x14ac:dyDescent="0.2">
      <c r="A85" s="11">
        <v>89</v>
      </c>
      <c r="B85" s="24">
        <v>41031</v>
      </c>
      <c r="C85" s="15" t="s">
        <v>348</v>
      </c>
      <c r="D85" s="9" t="s">
        <v>126</v>
      </c>
      <c r="E85" s="15" t="s">
        <v>213</v>
      </c>
      <c r="F85" s="15">
        <v>4000000</v>
      </c>
      <c r="G85" s="29"/>
      <c r="H85" s="29" t="e">
        <f>VLOOKUP(B85,#REF!,2,FALSE)/1000</f>
        <v>#REF!</v>
      </c>
      <c r="I85" s="29" t="e">
        <f>G85+H85</f>
        <v>#REF!</v>
      </c>
      <c r="J85" s="29" t="e">
        <f>VLOOKUP(B85,#REF!,3,FALSE)/1000</f>
        <v>#REF!</v>
      </c>
      <c r="K85" s="35">
        <v>313</v>
      </c>
      <c r="L85" s="29" t="e">
        <f>VLOOKUP(B85,#REF!,4,FALSE)/1000</f>
        <v>#REF!</v>
      </c>
      <c r="M85" s="34" t="e">
        <f>K85+L85</f>
        <v>#REF!</v>
      </c>
      <c r="N85" s="7" t="str">
        <f>IFERROR(J85/M85,"")</f>
        <v/>
      </c>
      <c r="O85" s="32"/>
      <c r="P85" s="33"/>
      <c r="Q85" s="19"/>
      <c r="R85" s="16" t="e">
        <f>Q85-M85*1000</f>
        <v>#REF!</v>
      </c>
      <c r="S85" s="13"/>
    </row>
    <row r="86" spans="1:21" s="2" customFormat="1" ht="25.5" x14ac:dyDescent="0.2">
      <c r="A86" s="11">
        <v>90</v>
      </c>
      <c r="B86" s="24">
        <v>41032</v>
      </c>
      <c r="C86" s="15" t="s">
        <v>349</v>
      </c>
      <c r="D86" s="9" t="s">
        <v>73</v>
      </c>
      <c r="E86" s="15" t="s">
        <v>210</v>
      </c>
      <c r="F86" s="15"/>
      <c r="G86" s="29"/>
      <c r="H86" s="29">
        <v>12607.620999999999</v>
      </c>
      <c r="I86" s="29">
        <v>12607.620999999999</v>
      </c>
      <c r="J86" s="29">
        <v>7.7969999999999997</v>
      </c>
      <c r="K86" s="35"/>
      <c r="L86" s="29">
        <v>0</v>
      </c>
      <c r="M86" s="34">
        <v>0</v>
      </c>
      <c r="N86" s="7" t="s">
        <v>214</v>
      </c>
      <c r="O86" s="32" t="s">
        <v>26</v>
      </c>
      <c r="P86" s="33" t="s">
        <v>26</v>
      </c>
      <c r="Q86" s="19">
        <v>8000</v>
      </c>
      <c r="R86" s="16">
        <f>Q86-M86*1000</f>
        <v>8000</v>
      </c>
      <c r="S86" s="13" t="s">
        <v>215</v>
      </c>
    </row>
    <row r="87" spans="1:21" s="2" customFormat="1" ht="25.5" x14ac:dyDescent="0.2">
      <c r="A87" s="11">
        <v>91</v>
      </c>
      <c r="B87" s="24">
        <v>41033</v>
      </c>
      <c r="C87" s="15" t="s">
        <v>350</v>
      </c>
      <c r="D87" s="15" t="s">
        <v>224</v>
      </c>
      <c r="E87" s="15"/>
      <c r="F87" s="15"/>
      <c r="G87" s="29"/>
      <c r="H87" s="29">
        <v>1928.825</v>
      </c>
      <c r="I87" s="29">
        <v>1928.825</v>
      </c>
      <c r="J87" s="29">
        <v>354.48599999999999</v>
      </c>
      <c r="K87" s="35">
        <v>426</v>
      </c>
      <c r="L87" s="29">
        <v>2000</v>
      </c>
      <c r="M87" s="34">
        <v>2426</v>
      </c>
      <c r="N87" s="7">
        <v>0.14611953833470734</v>
      </c>
      <c r="O87" s="32" t="s">
        <v>26</v>
      </c>
      <c r="P87" s="32" t="s">
        <v>26</v>
      </c>
      <c r="Q87" s="19">
        <v>2426000</v>
      </c>
      <c r="R87" s="16">
        <v>0</v>
      </c>
      <c r="S87" s="13" t="s">
        <v>227</v>
      </c>
    </row>
    <row r="88" spans="1:21" s="2" customFormat="1" ht="12.75" x14ac:dyDescent="0.2">
      <c r="A88" s="11"/>
      <c r="B88" s="48">
        <v>41034</v>
      </c>
      <c r="C88" s="50" t="s">
        <v>170</v>
      </c>
      <c r="D88" s="15" t="s">
        <v>224</v>
      </c>
      <c r="E88" s="15"/>
      <c r="F88" s="15"/>
      <c r="G88" s="29"/>
      <c r="H88" s="29">
        <v>0</v>
      </c>
      <c r="I88" s="29">
        <v>0</v>
      </c>
      <c r="J88" s="29">
        <v>0</v>
      </c>
      <c r="K88" s="35"/>
      <c r="L88" s="29">
        <v>1000</v>
      </c>
      <c r="M88" s="34">
        <v>1000</v>
      </c>
      <c r="N88" s="7">
        <v>0</v>
      </c>
      <c r="O88" s="32" t="s">
        <v>26</v>
      </c>
      <c r="P88" s="32" t="s">
        <v>26</v>
      </c>
      <c r="Q88" s="19">
        <v>1000000</v>
      </c>
      <c r="R88" s="16">
        <v>0</v>
      </c>
      <c r="S88" s="13" t="s">
        <v>227</v>
      </c>
      <c r="U88" s="46"/>
    </row>
    <row r="89" spans="1:21" s="2" customFormat="1" ht="25.5" x14ac:dyDescent="0.2">
      <c r="A89" s="11"/>
      <c r="B89" s="48">
        <v>41035</v>
      </c>
      <c r="C89" s="50" t="s">
        <v>351</v>
      </c>
      <c r="D89" s="15" t="s">
        <v>224</v>
      </c>
      <c r="E89" s="15"/>
      <c r="F89" s="15"/>
      <c r="G89" s="29"/>
      <c r="H89" s="29">
        <v>0</v>
      </c>
      <c r="I89" s="29">
        <v>0</v>
      </c>
      <c r="J89" s="29">
        <v>0</v>
      </c>
      <c r="K89" s="35"/>
      <c r="L89" s="29">
        <v>700</v>
      </c>
      <c r="M89" s="34">
        <v>700</v>
      </c>
      <c r="N89" s="7">
        <v>0</v>
      </c>
      <c r="O89" s="32" t="s">
        <v>43</v>
      </c>
      <c r="P89" s="32" t="s">
        <v>35</v>
      </c>
      <c r="Q89" s="19">
        <v>700000</v>
      </c>
      <c r="R89" s="16">
        <v>0</v>
      </c>
      <c r="S89" s="13" t="s">
        <v>227</v>
      </c>
      <c r="U89" s="46"/>
    </row>
    <row r="90" spans="1:21" s="2" customFormat="1" ht="51" x14ac:dyDescent="0.2">
      <c r="A90" s="11"/>
      <c r="B90" s="48">
        <v>41036</v>
      </c>
      <c r="C90" s="50" t="s">
        <v>190</v>
      </c>
      <c r="D90" s="15" t="s">
        <v>217</v>
      </c>
      <c r="E90" s="15" t="s">
        <v>213</v>
      </c>
      <c r="F90" s="15"/>
      <c r="G90" s="29"/>
      <c r="H90" s="29">
        <v>0</v>
      </c>
      <c r="I90" s="29">
        <v>0</v>
      </c>
      <c r="J90" s="29">
        <v>0</v>
      </c>
      <c r="K90" s="35"/>
      <c r="L90" s="29">
        <v>20000</v>
      </c>
      <c r="M90" s="34">
        <v>20000</v>
      </c>
      <c r="N90" s="7">
        <v>0</v>
      </c>
      <c r="O90" s="32" t="s">
        <v>43</v>
      </c>
      <c r="P90" s="33" t="s">
        <v>43</v>
      </c>
      <c r="Q90" s="19">
        <v>20000000</v>
      </c>
      <c r="R90" s="16">
        <f t="shared" ref="R90:R95" si="8">Q90-M90*1000</f>
        <v>0</v>
      </c>
      <c r="S90" s="13" t="s">
        <v>352</v>
      </c>
      <c r="T90" s="45"/>
      <c r="U90" s="47"/>
    </row>
    <row r="91" spans="1:21" s="2" customFormat="1" ht="12.75" x14ac:dyDescent="0.2">
      <c r="A91" s="11">
        <v>93</v>
      </c>
      <c r="B91" s="24">
        <v>60003</v>
      </c>
      <c r="C91" s="15" t="s">
        <v>353</v>
      </c>
      <c r="D91" s="15" t="s">
        <v>217</v>
      </c>
      <c r="E91" s="15" t="s">
        <v>210</v>
      </c>
      <c r="F91" s="15">
        <v>89000000</v>
      </c>
      <c r="G91" s="29"/>
      <c r="H91" s="29">
        <v>93062.317999999999</v>
      </c>
      <c r="I91" s="29">
        <v>93062.317999999999</v>
      </c>
      <c r="J91" s="29">
        <v>90.218000000000004</v>
      </c>
      <c r="K91" s="35"/>
      <c r="L91" s="29">
        <v>0</v>
      </c>
      <c r="M91" s="34">
        <v>0</v>
      </c>
      <c r="N91" s="7" t="s">
        <v>214</v>
      </c>
      <c r="O91" s="32" t="s">
        <v>26</v>
      </c>
      <c r="P91" s="33" t="s">
        <v>26</v>
      </c>
      <c r="Q91" s="19">
        <v>90000</v>
      </c>
      <c r="R91" s="16">
        <f t="shared" si="8"/>
        <v>90000</v>
      </c>
      <c r="S91" s="13" t="s">
        <v>215</v>
      </c>
      <c r="T91" s="45"/>
      <c r="U91" s="46"/>
    </row>
    <row r="92" spans="1:21" s="2" customFormat="1" ht="12.75" x14ac:dyDescent="0.2">
      <c r="A92" s="11">
        <v>94</v>
      </c>
      <c r="B92" s="24">
        <v>60005</v>
      </c>
      <c r="C92" s="15" t="s">
        <v>354</v>
      </c>
      <c r="D92" s="15" t="s">
        <v>217</v>
      </c>
      <c r="E92" s="15" t="s">
        <v>210</v>
      </c>
      <c r="F92" s="15">
        <v>85000000</v>
      </c>
      <c r="G92" s="29"/>
      <c r="H92" s="29">
        <v>75149.436000000002</v>
      </c>
      <c r="I92" s="29">
        <v>75149.436000000002</v>
      </c>
      <c r="J92" s="29">
        <v>36.369</v>
      </c>
      <c r="K92" s="35"/>
      <c r="L92" s="29">
        <v>0</v>
      </c>
      <c r="M92" s="34">
        <v>0</v>
      </c>
      <c r="N92" s="7" t="s">
        <v>214</v>
      </c>
      <c r="O92" s="32" t="s">
        <v>26</v>
      </c>
      <c r="P92" s="33" t="s">
        <v>26</v>
      </c>
      <c r="Q92" s="19">
        <v>36000</v>
      </c>
      <c r="R92" s="16">
        <f t="shared" si="8"/>
        <v>36000</v>
      </c>
      <c r="S92" s="13" t="s">
        <v>215</v>
      </c>
      <c r="T92" s="45"/>
      <c r="U92" s="47"/>
    </row>
    <row r="93" spans="1:21" s="2" customFormat="1" ht="12.75" x14ac:dyDescent="0.2">
      <c r="A93" s="11">
        <v>96</v>
      </c>
      <c r="B93" s="24">
        <v>60008</v>
      </c>
      <c r="C93" s="15" t="s">
        <v>355</v>
      </c>
      <c r="D93" s="9" t="s">
        <v>141</v>
      </c>
      <c r="E93" s="15" t="s">
        <v>210</v>
      </c>
      <c r="F93" s="15">
        <v>262000000</v>
      </c>
      <c r="G93" s="29"/>
      <c r="H93" s="29" t="e">
        <f>VLOOKUP(B93,#REF!,2,FALSE)/1000</f>
        <v>#REF!</v>
      </c>
      <c r="I93" s="29" t="e">
        <f>G93+H93</f>
        <v>#REF!</v>
      </c>
      <c r="J93" s="29" t="e">
        <f>VLOOKUP(B93,#REF!,3,FALSE)/1000</f>
        <v>#REF!</v>
      </c>
      <c r="K93" s="35">
        <v>52881</v>
      </c>
      <c r="L93" s="29" t="e">
        <f>VLOOKUP(B93,#REF!,4,FALSE)/1000</f>
        <v>#REF!</v>
      </c>
      <c r="M93" s="34" t="e">
        <f>K93+L93</f>
        <v>#REF!</v>
      </c>
      <c r="N93" s="7" t="str">
        <f>IFERROR(J93/M93,"")</f>
        <v/>
      </c>
      <c r="O93" s="32" t="s">
        <v>43</v>
      </c>
      <c r="P93" s="33" t="s">
        <v>43</v>
      </c>
      <c r="Q93" s="19">
        <v>100000000</v>
      </c>
      <c r="R93" s="16" t="e">
        <f t="shared" si="8"/>
        <v>#REF!</v>
      </c>
      <c r="S93" s="13" t="s">
        <v>356</v>
      </c>
      <c r="T93" s="47">
        <v>79181</v>
      </c>
      <c r="U93" s="47"/>
    </row>
    <row r="94" spans="1:21" s="1" customFormat="1" ht="25.5" x14ac:dyDescent="0.2">
      <c r="A94" s="11">
        <v>98</v>
      </c>
      <c r="B94" s="48">
        <v>60010</v>
      </c>
      <c r="C94" s="15" t="s">
        <v>357</v>
      </c>
      <c r="D94" s="9" t="s">
        <v>73</v>
      </c>
      <c r="E94" s="15" t="s">
        <v>213</v>
      </c>
      <c r="F94" s="15">
        <v>107812000</v>
      </c>
      <c r="G94" s="29"/>
      <c r="H94" s="29">
        <v>3204.931</v>
      </c>
      <c r="I94" s="29">
        <v>3204.931</v>
      </c>
      <c r="J94" s="29">
        <v>1717.472</v>
      </c>
      <c r="K94" s="35">
        <v>3520</v>
      </c>
      <c r="L94" s="29">
        <v>2000</v>
      </c>
      <c r="M94" s="34">
        <v>5520</v>
      </c>
      <c r="N94" s="7">
        <v>0.31113623188405798</v>
      </c>
      <c r="O94" s="32" t="s">
        <v>43</v>
      </c>
      <c r="P94" s="33" t="s">
        <v>35</v>
      </c>
      <c r="Q94" s="19">
        <v>5520000</v>
      </c>
      <c r="R94" s="16">
        <f t="shared" si="8"/>
        <v>0</v>
      </c>
      <c r="S94" s="13" t="s">
        <v>358</v>
      </c>
      <c r="T94" s="2"/>
    </row>
    <row r="95" spans="1:21" s="2" customFormat="1" ht="12.75" x14ac:dyDescent="0.2">
      <c r="A95" s="11"/>
      <c r="B95" s="48">
        <v>60011</v>
      </c>
      <c r="C95" s="50" t="s">
        <v>359</v>
      </c>
      <c r="D95" s="6" t="s">
        <v>64</v>
      </c>
      <c r="E95" s="15" t="s">
        <v>225</v>
      </c>
      <c r="F95" s="15"/>
      <c r="G95" s="29"/>
      <c r="H95" s="29">
        <v>95.245000000000005</v>
      </c>
      <c r="I95" s="29">
        <v>95.245000000000005</v>
      </c>
      <c r="J95" s="29">
        <v>0</v>
      </c>
      <c r="K95" s="35">
        <v>-95</v>
      </c>
      <c r="L95" s="29">
        <v>0</v>
      </c>
      <c r="M95" s="34">
        <v>-95</v>
      </c>
      <c r="N95" s="7">
        <v>0</v>
      </c>
      <c r="O95" s="32" t="s">
        <v>26</v>
      </c>
      <c r="P95" s="33" t="s">
        <v>26</v>
      </c>
      <c r="Q95" s="19">
        <v>-95000</v>
      </c>
      <c r="R95" s="16">
        <f t="shared" si="8"/>
        <v>0</v>
      </c>
      <c r="S95" s="13" t="s">
        <v>360</v>
      </c>
      <c r="T95" s="45"/>
      <c r="U95" s="47"/>
    </row>
    <row r="96" spans="1:21" s="1" customFormat="1" ht="25.5" x14ac:dyDescent="0.2">
      <c r="A96" s="11">
        <v>100</v>
      </c>
      <c r="B96" s="24">
        <v>60015</v>
      </c>
      <c r="C96" s="15" t="s">
        <v>361</v>
      </c>
      <c r="D96" s="49" t="s">
        <v>224</v>
      </c>
      <c r="E96" s="15" t="s">
        <v>213</v>
      </c>
      <c r="F96" s="15" t="s">
        <v>226</v>
      </c>
      <c r="G96" s="29"/>
      <c r="H96" s="29">
        <v>1790.0260000000001</v>
      </c>
      <c r="I96" s="29">
        <v>1790.0260000000001</v>
      </c>
      <c r="J96" s="29">
        <v>541.02800000000002</v>
      </c>
      <c r="K96" s="35">
        <v>551</v>
      </c>
      <c r="L96" s="29">
        <v>1000</v>
      </c>
      <c r="M96" s="34">
        <v>1551</v>
      </c>
      <c r="N96" s="7">
        <v>0.34882527401676339</v>
      </c>
      <c r="O96" s="32" t="s">
        <v>35</v>
      </c>
      <c r="P96" s="32" t="s">
        <v>35</v>
      </c>
      <c r="Q96" s="19">
        <v>1551000</v>
      </c>
      <c r="R96" s="16">
        <v>0</v>
      </c>
      <c r="S96" s="13" t="s">
        <v>227</v>
      </c>
      <c r="T96" s="2"/>
      <c r="U96" s="2"/>
    </row>
    <row r="97" spans="1:19" s="2" customFormat="1" ht="25.5" x14ac:dyDescent="0.2">
      <c r="A97" s="11">
        <v>102</v>
      </c>
      <c r="B97" s="48">
        <v>60019</v>
      </c>
      <c r="C97" s="50" t="s">
        <v>362</v>
      </c>
      <c r="D97" s="6" t="s">
        <v>73</v>
      </c>
      <c r="E97" s="15" t="s">
        <v>213</v>
      </c>
      <c r="F97" s="15">
        <v>5500000</v>
      </c>
      <c r="G97" s="29"/>
      <c r="H97" s="29">
        <v>2391.8090000000002</v>
      </c>
      <c r="I97" s="29">
        <v>2391.8090000000002</v>
      </c>
      <c r="J97" s="29">
        <v>0</v>
      </c>
      <c r="K97" s="35">
        <v>308</v>
      </c>
      <c r="L97" s="29">
        <v>0</v>
      </c>
      <c r="M97" s="34">
        <v>308</v>
      </c>
      <c r="N97" s="7">
        <v>0</v>
      </c>
      <c r="O97" s="32" t="s">
        <v>26</v>
      </c>
      <c r="P97" s="33" t="s">
        <v>26</v>
      </c>
      <c r="Q97" s="19">
        <v>308000</v>
      </c>
      <c r="R97" s="16">
        <f>Q97-M97*1000</f>
        <v>0</v>
      </c>
      <c r="S97" s="13" t="s">
        <v>363</v>
      </c>
    </row>
    <row r="98" spans="1:19" s="2" customFormat="1" ht="25.5" x14ac:dyDescent="0.2">
      <c r="A98" s="11">
        <v>103</v>
      </c>
      <c r="B98" s="24">
        <v>60020</v>
      </c>
      <c r="C98" s="15" t="s">
        <v>364</v>
      </c>
      <c r="D98" s="6" t="s">
        <v>73</v>
      </c>
      <c r="E98" s="15" t="s">
        <v>213</v>
      </c>
      <c r="F98" s="15">
        <v>3000000</v>
      </c>
      <c r="G98" s="29"/>
      <c r="H98" s="29">
        <v>111.864</v>
      </c>
      <c r="I98" s="29">
        <v>111.864</v>
      </c>
      <c r="J98" s="29">
        <v>3.25</v>
      </c>
      <c r="K98" s="35">
        <v>141</v>
      </c>
      <c r="L98" s="29">
        <v>3735</v>
      </c>
      <c r="M98" s="34">
        <v>3876</v>
      </c>
      <c r="N98" s="7">
        <v>8.3849329205366353E-4</v>
      </c>
      <c r="O98" s="32" t="s">
        <v>26</v>
      </c>
      <c r="P98" s="33" t="s">
        <v>26</v>
      </c>
      <c r="Q98" s="19">
        <v>3876000</v>
      </c>
      <c r="R98" s="16">
        <f>Q98-M98*1000</f>
        <v>0</v>
      </c>
      <c r="S98" s="13" t="s">
        <v>365</v>
      </c>
    </row>
  </sheetData>
  <autoFilter ref="A2:U98" xr:uid="{00000000-0009-0000-0000-000002000000}">
    <sortState xmlns:xlrd2="http://schemas.microsoft.com/office/spreadsheetml/2017/richdata2" ref="A3:U98">
      <sortCondition ref="B2:B98"/>
    </sortState>
  </autoFilter>
  <conditionalFormatting sqref="O1:P2">
    <cfRule type="cellIs" dxfId="542" priority="541" operator="equal">
      <formula>"Sikker"</formula>
    </cfRule>
    <cfRule type="cellIs" dxfId="541" priority="542" operator="equal">
      <formula>"Ganske sikker"</formula>
    </cfRule>
    <cfRule type="containsText" dxfId="540" priority="543" operator="containsText" text="Usikker">
      <formula>NOT(ISERROR(SEARCH("Usikker",O1)))</formula>
    </cfRule>
  </conditionalFormatting>
  <conditionalFormatting sqref="O3:P3">
    <cfRule type="cellIs" dxfId="539" priority="538" operator="equal">
      <formula>"Sikker"</formula>
    </cfRule>
    <cfRule type="cellIs" dxfId="538" priority="539" operator="equal">
      <formula>"Ganske sikker"</formula>
    </cfRule>
    <cfRule type="containsText" dxfId="537" priority="540" operator="containsText" text="Usikker">
      <formula>NOT(ISERROR(SEARCH("Usikker",O3)))</formula>
    </cfRule>
  </conditionalFormatting>
  <conditionalFormatting sqref="O3">
    <cfRule type="containsText" dxfId="536" priority="535" operator="containsText" text="Etter plan">
      <formula>NOT(ISERROR(SEARCH("Etter plan",O3)))</formula>
    </cfRule>
    <cfRule type="containsText" dxfId="535" priority="536" operator="containsText" text="Som planlagt">
      <formula>NOT(ISERROR(SEARCH("Som planlagt",O3)))</formula>
    </cfRule>
    <cfRule type="containsText" dxfId="534" priority="537" operator="containsText" text="Før plan">
      <formula>NOT(ISERROR(SEARCH("Før plan",O3)))</formula>
    </cfRule>
  </conditionalFormatting>
  <conditionalFormatting sqref="O8:P8">
    <cfRule type="cellIs" dxfId="533" priority="532" operator="equal">
      <formula>"Sikker"</formula>
    </cfRule>
    <cfRule type="cellIs" dxfId="532" priority="533" operator="equal">
      <formula>"Ganske sikker"</formula>
    </cfRule>
    <cfRule type="containsText" dxfId="531" priority="534" operator="containsText" text="Usikker">
      <formula>NOT(ISERROR(SEARCH("Usikker",O8)))</formula>
    </cfRule>
  </conditionalFormatting>
  <conditionalFormatting sqref="O8">
    <cfRule type="containsText" dxfId="530" priority="529" operator="containsText" text="Etter plan">
      <formula>NOT(ISERROR(SEARCH("Etter plan",O8)))</formula>
    </cfRule>
    <cfRule type="containsText" dxfId="529" priority="530" operator="containsText" text="Som planlagt">
      <formula>NOT(ISERROR(SEARCH("Som planlagt",O8)))</formula>
    </cfRule>
    <cfRule type="containsText" dxfId="528" priority="531" operator="containsText" text="Før plan">
      <formula>NOT(ISERROR(SEARCH("Før plan",O8)))</formula>
    </cfRule>
  </conditionalFormatting>
  <conditionalFormatting sqref="O9:P9">
    <cfRule type="cellIs" dxfId="527" priority="526" operator="equal">
      <formula>"Sikker"</formula>
    </cfRule>
    <cfRule type="cellIs" dxfId="526" priority="527" operator="equal">
      <formula>"Ganske sikker"</formula>
    </cfRule>
    <cfRule type="containsText" dxfId="525" priority="528" operator="containsText" text="Usikker">
      <formula>NOT(ISERROR(SEARCH("Usikker",O9)))</formula>
    </cfRule>
  </conditionalFormatting>
  <conditionalFormatting sqref="O9">
    <cfRule type="containsText" dxfId="524" priority="523" operator="containsText" text="Etter plan">
      <formula>NOT(ISERROR(SEARCH("Etter plan",O9)))</formula>
    </cfRule>
    <cfRule type="containsText" dxfId="523" priority="524" operator="containsText" text="Som planlagt">
      <formula>NOT(ISERROR(SEARCH("Som planlagt",O9)))</formula>
    </cfRule>
    <cfRule type="containsText" dxfId="522" priority="525" operator="containsText" text="Før plan">
      <formula>NOT(ISERROR(SEARCH("Før plan",O9)))</formula>
    </cfRule>
  </conditionalFormatting>
  <conditionalFormatting sqref="O4:P4">
    <cfRule type="cellIs" dxfId="521" priority="520" operator="equal">
      <formula>"Sikker"</formula>
    </cfRule>
    <cfRule type="cellIs" dxfId="520" priority="521" operator="equal">
      <formula>"Ganske sikker"</formula>
    </cfRule>
    <cfRule type="containsText" dxfId="519" priority="522" operator="containsText" text="Usikker">
      <formula>NOT(ISERROR(SEARCH("Usikker",O4)))</formula>
    </cfRule>
  </conditionalFormatting>
  <conditionalFormatting sqref="O4">
    <cfRule type="containsText" dxfId="518" priority="517" operator="containsText" text="Etter plan">
      <formula>NOT(ISERROR(SEARCH("Etter plan",O4)))</formula>
    </cfRule>
    <cfRule type="containsText" dxfId="517" priority="518" operator="containsText" text="Som planlagt">
      <formula>NOT(ISERROR(SEARCH("Som planlagt",O4)))</formula>
    </cfRule>
    <cfRule type="containsText" dxfId="516" priority="519" operator="containsText" text="Før plan">
      <formula>NOT(ISERROR(SEARCH("Før plan",O4)))</formula>
    </cfRule>
  </conditionalFormatting>
  <conditionalFormatting sqref="O5:P5">
    <cfRule type="cellIs" dxfId="515" priority="514" operator="equal">
      <formula>"Sikker"</formula>
    </cfRule>
    <cfRule type="cellIs" dxfId="514" priority="515" operator="equal">
      <formula>"Ganske sikker"</formula>
    </cfRule>
    <cfRule type="containsText" dxfId="513" priority="516" operator="containsText" text="Usikker">
      <formula>NOT(ISERROR(SEARCH("Usikker",O5)))</formula>
    </cfRule>
  </conditionalFormatting>
  <conditionalFormatting sqref="O5">
    <cfRule type="containsText" dxfId="512" priority="511" operator="containsText" text="Etter plan">
      <formula>NOT(ISERROR(SEARCH("Etter plan",O5)))</formula>
    </cfRule>
    <cfRule type="containsText" dxfId="511" priority="512" operator="containsText" text="Som planlagt">
      <formula>NOT(ISERROR(SEARCH("Som planlagt",O5)))</formula>
    </cfRule>
    <cfRule type="containsText" dxfId="510" priority="513" operator="containsText" text="Før plan">
      <formula>NOT(ISERROR(SEARCH("Før plan",O5)))</formula>
    </cfRule>
  </conditionalFormatting>
  <conditionalFormatting sqref="O6:P6">
    <cfRule type="cellIs" dxfId="509" priority="508" operator="equal">
      <formula>"Sikker"</formula>
    </cfRule>
    <cfRule type="cellIs" dxfId="508" priority="509" operator="equal">
      <formula>"Ganske sikker"</formula>
    </cfRule>
    <cfRule type="containsText" dxfId="507" priority="510" operator="containsText" text="Usikker">
      <formula>NOT(ISERROR(SEARCH("Usikker",O6)))</formula>
    </cfRule>
  </conditionalFormatting>
  <conditionalFormatting sqref="O6">
    <cfRule type="containsText" dxfId="506" priority="505" operator="containsText" text="Etter plan">
      <formula>NOT(ISERROR(SEARCH("Etter plan",O6)))</formula>
    </cfRule>
    <cfRule type="containsText" dxfId="505" priority="506" operator="containsText" text="Som planlagt">
      <formula>NOT(ISERROR(SEARCH("Som planlagt",O6)))</formula>
    </cfRule>
    <cfRule type="containsText" dxfId="504" priority="507" operator="containsText" text="Før plan">
      <formula>NOT(ISERROR(SEARCH("Før plan",O6)))</formula>
    </cfRule>
  </conditionalFormatting>
  <conditionalFormatting sqref="O7:P7">
    <cfRule type="cellIs" dxfId="503" priority="502" operator="equal">
      <formula>"Sikker"</formula>
    </cfRule>
    <cfRule type="cellIs" dxfId="502" priority="503" operator="equal">
      <formula>"Ganske sikker"</formula>
    </cfRule>
    <cfRule type="containsText" dxfId="501" priority="504" operator="containsText" text="Usikker">
      <formula>NOT(ISERROR(SEARCH("Usikker",O7)))</formula>
    </cfRule>
  </conditionalFormatting>
  <conditionalFormatting sqref="O7">
    <cfRule type="containsText" dxfId="500" priority="499" operator="containsText" text="Etter plan">
      <formula>NOT(ISERROR(SEARCH("Etter plan",O7)))</formula>
    </cfRule>
    <cfRule type="containsText" dxfId="499" priority="500" operator="containsText" text="Som planlagt">
      <formula>NOT(ISERROR(SEARCH("Som planlagt",O7)))</formula>
    </cfRule>
    <cfRule type="containsText" dxfId="498" priority="501" operator="containsText" text="Før plan">
      <formula>NOT(ISERROR(SEARCH("Før plan",O7)))</formula>
    </cfRule>
  </conditionalFormatting>
  <conditionalFormatting sqref="P8">
    <cfRule type="containsText" dxfId="497" priority="496" operator="containsText" text="Etter plan">
      <formula>NOT(ISERROR(SEARCH("Etter plan",P8)))</formula>
    </cfRule>
    <cfRule type="containsText" dxfId="496" priority="497" operator="containsText" text="Som planlagt">
      <formula>NOT(ISERROR(SEARCH("Som planlagt",P8)))</formula>
    </cfRule>
    <cfRule type="containsText" dxfId="495" priority="498" operator="containsText" text="Før plan">
      <formula>NOT(ISERROR(SEARCH("Før plan",P8)))</formula>
    </cfRule>
  </conditionalFormatting>
  <conditionalFormatting sqref="P9">
    <cfRule type="containsText" dxfId="494" priority="493" operator="containsText" text="Etter plan">
      <formula>NOT(ISERROR(SEARCH("Etter plan",P9)))</formula>
    </cfRule>
    <cfRule type="containsText" dxfId="493" priority="494" operator="containsText" text="Som planlagt">
      <formula>NOT(ISERROR(SEARCH("Som planlagt",P9)))</formula>
    </cfRule>
    <cfRule type="containsText" dxfId="492" priority="495" operator="containsText" text="Før plan">
      <formula>NOT(ISERROR(SEARCH("Før plan",P9)))</formula>
    </cfRule>
  </conditionalFormatting>
  <conditionalFormatting sqref="O10:P10">
    <cfRule type="cellIs" dxfId="491" priority="490" operator="equal">
      <formula>"Sikker"</formula>
    </cfRule>
    <cfRule type="cellIs" dxfId="490" priority="491" operator="equal">
      <formula>"Ganske sikker"</formula>
    </cfRule>
    <cfRule type="containsText" dxfId="489" priority="492" operator="containsText" text="Usikker">
      <formula>NOT(ISERROR(SEARCH("Usikker",O10)))</formula>
    </cfRule>
  </conditionalFormatting>
  <conditionalFormatting sqref="O10">
    <cfRule type="containsText" dxfId="488" priority="487" operator="containsText" text="Etter plan">
      <formula>NOT(ISERROR(SEARCH("Etter plan",O10)))</formula>
    </cfRule>
    <cfRule type="containsText" dxfId="487" priority="488" operator="containsText" text="Som planlagt">
      <formula>NOT(ISERROR(SEARCH("Som planlagt",O10)))</formula>
    </cfRule>
    <cfRule type="containsText" dxfId="486" priority="489" operator="containsText" text="Før plan">
      <formula>NOT(ISERROR(SEARCH("Før plan",O10)))</formula>
    </cfRule>
  </conditionalFormatting>
  <conditionalFormatting sqref="P10">
    <cfRule type="containsText" dxfId="485" priority="484" operator="containsText" text="Etter plan">
      <formula>NOT(ISERROR(SEARCH("Etter plan",P10)))</formula>
    </cfRule>
    <cfRule type="containsText" dxfId="484" priority="485" operator="containsText" text="Som planlagt">
      <formula>NOT(ISERROR(SEARCH("Som planlagt",P10)))</formula>
    </cfRule>
    <cfRule type="containsText" dxfId="483" priority="486" operator="containsText" text="Før plan">
      <formula>NOT(ISERROR(SEARCH("Før plan",P10)))</formula>
    </cfRule>
  </conditionalFormatting>
  <conditionalFormatting sqref="O11:P11">
    <cfRule type="cellIs" dxfId="482" priority="481" operator="equal">
      <formula>"Sikker"</formula>
    </cfRule>
    <cfRule type="cellIs" dxfId="481" priority="482" operator="equal">
      <formula>"Ganske sikker"</formula>
    </cfRule>
    <cfRule type="containsText" dxfId="480" priority="483" operator="containsText" text="Usikker">
      <formula>NOT(ISERROR(SEARCH("Usikker",O11)))</formula>
    </cfRule>
  </conditionalFormatting>
  <conditionalFormatting sqref="O11">
    <cfRule type="containsText" dxfId="479" priority="478" operator="containsText" text="Etter plan">
      <formula>NOT(ISERROR(SEARCH("Etter plan",O11)))</formula>
    </cfRule>
    <cfRule type="containsText" dxfId="478" priority="479" operator="containsText" text="Som planlagt">
      <formula>NOT(ISERROR(SEARCH("Som planlagt",O11)))</formula>
    </cfRule>
    <cfRule type="containsText" dxfId="477" priority="480" operator="containsText" text="Før plan">
      <formula>NOT(ISERROR(SEARCH("Før plan",O11)))</formula>
    </cfRule>
  </conditionalFormatting>
  <conditionalFormatting sqref="P11">
    <cfRule type="containsText" dxfId="476" priority="475" operator="containsText" text="Etter plan">
      <formula>NOT(ISERROR(SEARCH("Etter plan",P11)))</formula>
    </cfRule>
    <cfRule type="containsText" dxfId="475" priority="476" operator="containsText" text="Som planlagt">
      <formula>NOT(ISERROR(SEARCH("Som planlagt",P11)))</formula>
    </cfRule>
    <cfRule type="containsText" dxfId="474" priority="477" operator="containsText" text="Før plan">
      <formula>NOT(ISERROR(SEARCH("Før plan",P11)))</formula>
    </cfRule>
  </conditionalFormatting>
  <conditionalFormatting sqref="O12:P12">
    <cfRule type="cellIs" dxfId="473" priority="472" operator="equal">
      <formula>"Sikker"</formula>
    </cfRule>
    <cfRule type="cellIs" dxfId="472" priority="473" operator="equal">
      <formula>"Ganske sikker"</formula>
    </cfRule>
    <cfRule type="containsText" dxfId="471" priority="474" operator="containsText" text="Usikker">
      <formula>NOT(ISERROR(SEARCH("Usikker",O12)))</formula>
    </cfRule>
  </conditionalFormatting>
  <conditionalFormatting sqref="O12">
    <cfRule type="containsText" dxfId="470" priority="469" operator="containsText" text="Etter plan">
      <formula>NOT(ISERROR(SEARCH("Etter plan",O12)))</formula>
    </cfRule>
    <cfRule type="containsText" dxfId="469" priority="470" operator="containsText" text="Som planlagt">
      <formula>NOT(ISERROR(SEARCH("Som planlagt",O12)))</formula>
    </cfRule>
    <cfRule type="containsText" dxfId="468" priority="471" operator="containsText" text="Før plan">
      <formula>NOT(ISERROR(SEARCH("Før plan",O12)))</formula>
    </cfRule>
  </conditionalFormatting>
  <conditionalFormatting sqref="O13:P13">
    <cfRule type="cellIs" dxfId="467" priority="466" operator="equal">
      <formula>"Sikker"</formula>
    </cfRule>
    <cfRule type="cellIs" dxfId="466" priority="467" operator="equal">
      <formula>"Ganske sikker"</formula>
    </cfRule>
    <cfRule type="containsText" dxfId="465" priority="468" operator="containsText" text="Usikker">
      <formula>NOT(ISERROR(SEARCH("Usikker",O13)))</formula>
    </cfRule>
  </conditionalFormatting>
  <conditionalFormatting sqref="O13">
    <cfRule type="containsText" dxfId="464" priority="463" operator="containsText" text="Etter plan">
      <formula>NOT(ISERROR(SEARCH("Etter plan",O13)))</formula>
    </cfRule>
    <cfRule type="containsText" dxfId="463" priority="464" operator="containsText" text="Som planlagt">
      <formula>NOT(ISERROR(SEARCH("Som planlagt",O13)))</formula>
    </cfRule>
    <cfRule type="containsText" dxfId="462" priority="465" operator="containsText" text="Før plan">
      <formula>NOT(ISERROR(SEARCH("Før plan",O13)))</formula>
    </cfRule>
  </conditionalFormatting>
  <conditionalFormatting sqref="P13">
    <cfRule type="containsText" dxfId="461" priority="460" operator="containsText" text="Etter plan">
      <formula>NOT(ISERROR(SEARCH("Etter plan",P13)))</formula>
    </cfRule>
    <cfRule type="containsText" dxfId="460" priority="461" operator="containsText" text="Som planlagt">
      <formula>NOT(ISERROR(SEARCH("Som planlagt",P13)))</formula>
    </cfRule>
    <cfRule type="containsText" dxfId="459" priority="462" operator="containsText" text="Før plan">
      <formula>NOT(ISERROR(SEARCH("Før plan",P13)))</formula>
    </cfRule>
  </conditionalFormatting>
  <conditionalFormatting sqref="O14:P14">
    <cfRule type="cellIs" dxfId="458" priority="457" operator="equal">
      <formula>"Sikker"</formula>
    </cfRule>
    <cfRule type="cellIs" dxfId="457" priority="458" operator="equal">
      <formula>"Ganske sikker"</formula>
    </cfRule>
    <cfRule type="containsText" dxfId="456" priority="459" operator="containsText" text="Usikker">
      <formula>NOT(ISERROR(SEARCH("Usikker",O14)))</formula>
    </cfRule>
  </conditionalFormatting>
  <conditionalFormatting sqref="O14">
    <cfRule type="containsText" dxfId="455" priority="454" operator="containsText" text="Etter plan">
      <formula>NOT(ISERROR(SEARCH("Etter plan",O14)))</formula>
    </cfRule>
    <cfRule type="containsText" dxfId="454" priority="455" operator="containsText" text="Som planlagt">
      <formula>NOT(ISERROR(SEARCH("Som planlagt",O14)))</formula>
    </cfRule>
    <cfRule type="containsText" dxfId="453" priority="456" operator="containsText" text="Før plan">
      <formula>NOT(ISERROR(SEARCH("Før plan",O14)))</formula>
    </cfRule>
  </conditionalFormatting>
  <conditionalFormatting sqref="P14">
    <cfRule type="containsText" dxfId="452" priority="451" operator="containsText" text="Etter plan">
      <formula>NOT(ISERROR(SEARCH("Etter plan",P14)))</formula>
    </cfRule>
    <cfRule type="containsText" dxfId="451" priority="452" operator="containsText" text="Som planlagt">
      <formula>NOT(ISERROR(SEARCH("Som planlagt",P14)))</formula>
    </cfRule>
    <cfRule type="containsText" dxfId="450" priority="453" operator="containsText" text="Før plan">
      <formula>NOT(ISERROR(SEARCH("Før plan",P14)))</formula>
    </cfRule>
  </conditionalFormatting>
  <conditionalFormatting sqref="O15:P15">
    <cfRule type="cellIs" dxfId="449" priority="448" operator="equal">
      <formula>"Sikker"</formula>
    </cfRule>
    <cfRule type="cellIs" dxfId="448" priority="449" operator="equal">
      <formula>"Ganske sikker"</formula>
    </cfRule>
    <cfRule type="containsText" dxfId="447" priority="450" operator="containsText" text="Usikker">
      <formula>NOT(ISERROR(SEARCH("Usikker",O15)))</formula>
    </cfRule>
  </conditionalFormatting>
  <conditionalFormatting sqref="O15">
    <cfRule type="containsText" dxfId="446" priority="445" operator="containsText" text="Etter plan">
      <formula>NOT(ISERROR(SEARCH("Etter plan",O15)))</formula>
    </cfRule>
    <cfRule type="containsText" dxfId="445" priority="446" operator="containsText" text="Som planlagt">
      <formula>NOT(ISERROR(SEARCH("Som planlagt",O15)))</formula>
    </cfRule>
    <cfRule type="containsText" dxfId="444" priority="447" operator="containsText" text="Før plan">
      <formula>NOT(ISERROR(SEARCH("Før plan",O15)))</formula>
    </cfRule>
  </conditionalFormatting>
  <conditionalFormatting sqref="P15">
    <cfRule type="containsText" dxfId="443" priority="442" operator="containsText" text="Etter plan">
      <formula>NOT(ISERROR(SEARCH("Etter plan",P15)))</formula>
    </cfRule>
    <cfRule type="containsText" dxfId="442" priority="443" operator="containsText" text="Som planlagt">
      <formula>NOT(ISERROR(SEARCH("Som planlagt",P15)))</formula>
    </cfRule>
    <cfRule type="containsText" dxfId="441" priority="444" operator="containsText" text="Før plan">
      <formula>NOT(ISERROR(SEARCH("Før plan",P15)))</formula>
    </cfRule>
  </conditionalFormatting>
  <conditionalFormatting sqref="O16:P16">
    <cfRule type="cellIs" dxfId="440" priority="439" operator="equal">
      <formula>"Sikker"</formula>
    </cfRule>
    <cfRule type="cellIs" dxfId="439" priority="440" operator="equal">
      <formula>"Ganske sikker"</formula>
    </cfRule>
    <cfRule type="containsText" dxfId="438" priority="441" operator="containsText" text="Usikker">
      <formula>NOT(ISERROR(SEARCH("Usikker",O16)))</formula>
    </cfRule>
  </conditionalFormatting>
  <conditionalFormatting sqref="O16">
    <cfRule type="containsText" dxfId="437" priority="436" operator="containsText" text="Etter plan">
      <formula>NOT(ISERROR(SEARCH("Etter plan",O16)))</formula>
    </cfRule>
    <cfRule type="containsText" dxfId="436" priority="437" operator="containsText" text="Som planlagt">
      <formula>NOT(ISERROR(SEARCH("Som planlagt",O16)))</formula>
    </cfRule>
    <cfRule type="containsText" dxfId="435" priority="438" operator="containsText" text="Før plan">
      <formula>NOT(ISERROR(SEARCH("Før plan",O16)))</formula>
    </cfRule>
  </conditionalFormatting>
  <conditionalFormatting sqref="P16">
    <cfRule type="containsText" dxfId="434" priority="433" operator="containsText" text="Etter plan">
      <formula>NOT(ISERROR(SEARCH("Etter plan",P16)))</formula>
    </cfRule>
    <cfRule type="containsText" dxfId="433" priority="434" operator="containsText" text="Som planlagt">
      <formula>NOT(ISERROR(SEARCH("Som planlagt",P16)))</formula>
    </cfRule>
    <cfRule type="containsText" dxfId="432" priority="435" operator="containsText" text="Før plan">
      <formula>NOT(ISERROR(SEARCH("Før plan",P16)))</formula>
    </cfRule>
  </conditionalFormatting>
  <conditionalFormatting sqref="O17:P17">
    <cfRule type="cellIs" dxfId="431" priority="430" operator="equal">
      <formula>"Sikker"</formula>
    </cfRule>
    <cfRule type="cellIs" dxfId="430" priority="431" operator="equal">
      <formula>"Ganske sikker"</formula>
    </cfRule>
    <cfRule type="containsText" dxfId="429" priority="432" operator="containsText" text="Usikker">
      <formula>NOT(ISERROR(SEARCH("Usikker",O17)))</formula>
    </cfRule>
  </conditionalFormatting>
  <conditionalFormatting sqref="O17">
    <cfRule type="containsText" dxfId="428" priority="427" operator="containsText" text="Etter plan">
      <formula>NOT(ISERROR(SEARCH("Etter plan",O17)))</formula>
    </cfRule>
    <cfRule type="containsText" dxfId="427" priority="428" operator="containsText" text="Som planlagt">
      <formula>NOT(ISERROR(SEARCH("Som planlagt",O17)))</formula>
    </cfRule>
    <cfRule type="containsText" dxfId="426" priority="429" operator="containsText" text="Før plan">
      <formula>NOT(ISERROR(SEARCH("Før plan",O17)))</formula>
    </cfRule>
  </conditionalFormatting>
  <conditionalFormatting sqref="P17">
    <cfRule type="containsText" dxfId="425" priority="424" operator="containsText" text="Etter plan">
      <formula>NOT(ISERROR(SEARCH("Etter plan",P17)))</formula>
    </cfRule>
    <cfRule type="containsText" dxfId="424" priority="425" operator="containsText" text="Som planlagt">
      <formula>NOT(ISERROR(SEARCH("Som planlagt",P17)))</formula>
    </cfRule>
    <cfRule type="containsText" dxfId="423" priority="426" operator="containsText" text="Før plan">
      <formula>NOT(ISERROR(SEARCH("Før plan",P17)))</formula>
    </cfRule>
  </conditionalFormatting>
  <conditionalFormatting sqref="O18:P18">
    <cfRule type="cellIs" dxfId="422" priority="421" operator="equal">
      <formula>"Sikker"</formula>
    </cfRule>
    <cfRule type="cellIs" dxfId="421" priority="422" operator="equal">
      <formula>"Ganske sikker"</formula>
    </cfRule>
    <cfRule type="containsText" dxfId="420" priority="423" operator="containsText" text="Usikker">
      <formula>NOT(ISERROR(SEARCH("Usikker",O18)))</formula>
    </cfRule>
  </conditionalFormatting>
  <conditionalFormatting sqref="O18">
    <cfRule type="containsText" dxfId="419" priority="418" operator="containsText" text="Etter plan">
      <formula>NOT(ISERROR(SEARCH("Etter plan",O18)))</formula>
    </cfRule>
    <cfRule type="containsText" dxfId="418" priority="419" operator="containsText" text="Som planlagt">
      <formula>NOT(ISERROR(SEARCH("Som planlagt",O18)))</formula>
    </cfRule>
    <cfRule type="containsText" dxfId="417" priority="420" operator="containsText" text="Før plan">
      <formula>NOT(ISERROR(SEARCH("Før plan",O18)))</formula>
    </cfRule>
  </conditionalFormatting>
  <conditionalFormatting sqref="P18">
    <cfRule type="containsText" dxfId="416" priority="415" operator="containsText" text="Etter plan">
      <formula>NOT(ISERROR(SEARCH("Etter plan",P18)))</formula>
    </cfRule>
    <cfRule type="containsText" dxfId="415" priority="416" operator="containsText" text="Som planlagt">
      <formula>NOT(ISERROR(SEARCH("Som planlagt",P18)))</formula>
    </cfRule>
    <cfRule type="containsText" dxfId="414" priority="417" operator="containsText" text="Før plan">
      <formula>NOT(ISERROR(SEARCH("Før plan",P18)))</formula>
    </cfRule>
  </conditionalFormatting>
  <conditionalFormatting sqref="O19:P19">
    <cfRule type="cellIs" dxfId="413" priority="412" operator="equal">
      <formula>"Sikker"</formula>
    </cfRule>
    <cfRule type="cellIs" dxfId="412" priority="413" operator="equal">
      <formula>"Ganske sikker"</formula>
    </cfRule>
    <cfRule type="containsText" dxfId="411" priority="414" operator="containsText" text="Usikker">
      <formula>NOT(ISERROR(SEARCH("Usikker",O19)))</formula>
    </cfRule>
  </conditionalFormatting>
  <conditionalFormatting sqref="O19">
    <cfRule type="containsText" dxfId="410" priority="409" operator="containsText" text="Etter plan">
      <formula>NOT(ISERROR(SEARCH("Etter plan",O19)))</formula>
    </cfRule>
    <cfRule type="containsText" dxfId="409" priority="410" operator="containsText" text="Som planlagt">
      <formula>NOT(ISERROR(SEARCH("Som planlagt",O19)))</formula>
    </cfRule>
    <cfRule type="containsText" dxfId="408" priority="411" operator="containsText" text="Før plan">
      <formula>NOT(ISERROR(SEARCH("Før plan",O19)))</formula>
    </cfRule>
  </conditionalFormatting>
  <conditionalFormatting sqref="P19">
    <cfRule type="containsText" dxfId="407" priority="406" operator="containsText" text="Etter plan">
      <formula>NOT(ISERROR(SEARCH("Etter plan",P19)))</formula>
    </cfRule>
    <cfRule type="containsText" dxfId="406" priority="407" operator="containsText" text="Som planlagt">
      <formula>NOT(ISERROR(SEARCH("Som planlagt",P19)))</formula>
    </cfRule>
    <cfRule type="containsText" dxfId="405" priority="408" operator="containsText" text="Før plan">
      <formula>NOT(ISERROR(SEARCH("Før plan",P19)))</formula>
    </cfRule>
  </conditionalFormatting>
  <conditionalFormatting sqref="O20:P20">
    <cfRule type="cellIs" dxfId="404" priority="403" operator="equal">
      <formula>"Sikker"</formula>
    </cfRule>
    <cfRule type="cellIs" dxfId="403" priority="404" operator="equal">
      <formula>"Ganske sikker"</formula>
    </cfRule>
    <cfRule type="containsText" dxfId="402" priority="405" operator="containsText" text="Usikker">
      <formula>NOT(ISERROR(SEARCH("Usikker",O20)))</formula>
    </cfRule>
  </conditionalFormatting>
  <conditionalFormatting sqref="O20">
    <cfRule type="containsText" dxfId="401" priority="400" operator="containsText" text="Etter plan">
      <formula>NOT(ISERROR(SEARCH("Etter plan",O20)))</formula>
    </cfRule>
    <cfRule type="containsText" dxfId="400" priority="401" operator="containsText" text="Som planlagt">
      <formula>NOT(ISERROR(SEARCH("Som planlagt",O20)))</formula>
    </cfRule>
    <cfRule type="containsText" dxfId="399" priority="402" operator="containsText" text="Før plan">
      <formula>NOT(ISERROR(SEARCH("Før plan",O20)))</formula>
    </cfRule>
  </conditionalFormatting>
  <conditionalFormatting sqref="P20">
    <cfRule type="containsText" dxfId="398" priority="397" operator="containsText" text="Etter plan">
      <formula>NOT(ISERROR(SEARCH("Etter plan",P20)))</formula>
    </cfRule>
    <cfRule type="containsText" dxfId="397" priority="398" operator="containsText" text="Som planlagt">
      <formula>NOT(ISERROR(SEARCH("Som planlagt",P20)))</formula>
    </cfRule>
    <cfRule type="containsText" dxfId="396" priority="399" operator="containsText" text="Før plan">
      <formula>NOT(ISERROR(SEARCH("Før plan",P20)))</formula>
    </cfRule>
  </conditionalFormatting>
  <conditionalFormatting sqref="O21:P21">
    <cfRule type="cellIs" dxfId="395" priority="394" operator="equal">
      <formula>"Sikker"</formula>
    </cfRule>
    <cfRule type="cellIs" dxfId="394" priority="395" operator="equal">
      <formula>"Ganske sikker"</formula>
    </cfRule>
    <cfRule type="containsText" dxfId="393" priority="396" operator="containsText" text="Usikker">
      <formula>NOT(ISERROR(SEARCH("Usikker",O21)))</formula>
    </cfRule>
  </conditionalFormatting>
  <conditionalFormatting sqref="O21">
    <cfRule type="containsText" dxfId="392" priority="391" operator="containsText" text="Etter plan">
      <formula>NOT(ISERROR(SEARCH("Etter plan",O21)))</formula>
    </cfRule>
    <cfRule type="containsText" dxfId="391" priority="392" operator="containsText" text="Som planlagt">
      <formula>NOT(ISERROR(SEARCH("Som planlagt",O21)))</formula>
    </cfRule>
    <cfRule type="containsText" dxfId="390" priority="393" operator="containsText" text="Før plan">
      <formula>NOT(ISERROR(SEARCH("Før plan",O21)))</formula>
    </cfRule>
  </conditionalFormatting>
  <conditionalFormatting sqref="P21">
    <cfRule type="containsText" dxfId="389" priority="388" operator="containsText" text="Etter plan">
      <formula>NOT(ISERROR(SEARCH("Etter plan",P21)))</formula>
    </cfRule>
    <cfRule type="containsText" dxfId="388" priority="389" operator="containsText" text="Som planlagt">
      <formula>NOT(ISERROR(SEARCH("Som planlagt",P21)))</formula>
    </cfRule>
    <cfRule type="containsText" dxfId="387" priority="390" operator="containsText" text="Før plan">
      <formula>NOT(ISERROR(SEARCH("Før plan",P21)))</formula>
    </cfRule>
  </conditionalFormatting>
  <conditionalFormatting sqref="O22:P22">
    <cfRule type="cellIs" dxfId="386" priority="385" operator="equal">
      <formula>"Sikker"</formula>
    </cfRule>
    <cfRule type="cellIs" dxfId="385" priority="386" operator="equal">
      <formula>"Ganske sikker"</formula>
    </cfRule>
    <cfRule type="containsText" dxfId="384" priority="387" operator="containsText" text="Usikker">
      <formula>NOT(ISERROR(SEARCH("Usikker",O22)))</formula>
    </cfRule>
  </conditionalFormatting>
  <conditionalFormatting sqref="O22">
    <cfRule type="containsText" dxfId="383" priority="382" operator="containsText" text="Etter plan">
      <formula>NOT(ISERROR(SEARCH("Etter plan",O22)))</formula>
    </cfRule>
    <cfRule type="containsText" dxfId="382" priority="383" operator="containsText" text="Som planlagt">
      <formula>NOT(ISERROR(SEARCH("Som planlagt",O22)))</formula>
    </cfRule>
    <cfRule type="containsText" dxfId="381" priority="384" operator="containsText" text="Før plan">
      <formula>NOT(ISERROR(SEARCH("Før plan",O22)))</formula>
    </cfRule>
  </conditionalFormatting>
  <conditionalFormatting sqref="P22">
    <cfRule type="containsText" dxfId="380" priority="379" operator="containsText" text="Etter plan">
      <formula>NOT(ISERROR(SEARCH("Etter plan",P22)))</formula>
    </cfRule>
    <cfRule type="containsText" dxfId="379" priority="380" operator="containsText" text="Som planlagt">
      <formula>NOT(ISERROR(SEARCH("Som planlagt",P22)))</formula>
    </cfRule>
    <cfRule type="containsText" dxfId="378" priority="381" operator="containsText" text="Før plan">
      <formula>NOT(ISERROR(SEARCH("Før plan",P22)))</formula>
    </cfRule>
  </conditionalFormatting>
  <conditionalFormatting sqref="O23:P23">
    <cfRule type="cellIs" dxfId="377" priority="376" operator="equal">
      <formula>"Sikker"</formula>
    </cfRule>
    <cfRule type="cellIs" dxfId="376" priority="377" operator="equal">
      <formula>"Ganske sikker"</formula>
    </cfRule>
    <cfRule type="containsText" dxfId="375" priority="378" operator="containsText" text="Usikker">
      <formula>NOT(ISERROR(SEARCH("Usikker",O23)))</formula>
    </cfRule>
  </conditionalFormatting>
  <conditionalFormatting sqref="O23">
    <cfRule type="containsText" dxfId="374" priority="373" operator="containsText" text="Etter plan">
      <formula>NOT(ISERROR(SEARCH("Etter plan",O23)))</formula>
    </cfRule>
    <cfRule type="containsText" dxfId="373" priority="374" operator="containsText" text="Som planlagt">
      <formula>NOT(ISERROR(SEARCH("Som planlagt",O23)))</formula>
    </cfRule>
    <cfRule type="containsText" dxfId="372" priority="375" operator="containsText" text="Før plan">
      <formula>NOT(ISERROR(SEARCH("Før plan",O23)))</formula>
    </cfRule>
  </conditionalFormatting>
  <conditionalFormatting sqref="P23">
    <cfRule type="containsText" dxfId="371" priority="370" operator="containsText" text="Etter plan">
      <formula>NOT(ISERROR(SEARCH("Etter plan",P23)))</formula>
    </cfRule>
    <cfRule type="containsText" dxfId="370" priority="371" operator="containsText" text="Som planlagt">
      <formula>NOT(ISERROR(SEARCH("Som planlagt",P23)))</formula>
    </cfRule>
    <cfRule type="containsText" dxfId="369" priority="372" operator="containsText" text="Før plan">
      <formula>NOT(ISERROR(SEARCH("Før plan",P23)))</formula>
    </cfRule>
  </conditionalFormatting>
  <conditionalFormatting sqref="O24:P24">
    <cfRule type="cellIs" dxfId="368" priority="367" operator="equal">
      <formula>"Sikker"</formula>
    </cfRule>
    <cfRule type="cellIs" dxfId="367" priority="368" operator="equal">
      <formula>"Ganske sikker"</formula>
    </cfRule>
    <cfRule type="containsText" dxfId="366" priority="369" operator="containsText" text="Usikker">
      <formula>NOT(ISERROR(SEARCH("Usikker",O24)))</formula>
    </cfRule>
  </conditionalFormatting>
  <conditionalFormatting sqref="O24">
    <cfRule type="containsText" dxfId="365" priority="364" operator="containsText" text="Etter plan">
      <formula>NOT(ISERROR(SEARCH("Etter plan",O24)))</formula>
    </cfRule>
    <cfRule type="containsText" dxfId="364" priority="365" operator="containsText" text="Som planlagt">
      <formula>NOT(ISERROR(SEARCH("Som planlagt",O24)))</formula>
    </cfRule>
    <cfRule type="containsText" dxfId="363" priority="366" operator="containsText" text="Før plan">
      <formula>NOT(ISERROR(SEARCH("Før plan",O24)))</formula>
    </cfRule>
  </conditionalFormatting>
  <conditionalFormatting sqref="P24">
    <cfRule type="containsText" dxfId="362" priority="361" operator="containsText" text="Etter plan">
      <formula>NOT(ISERROR(SEARCH("Etter plan",P24)))</formula>
    </cfRule>
    <cfRule type="containsText" dxfId="361" priority="362" operator="containsText" text="Som planlagt">
      <formula>NOT(ISERROR(SEARCH("Som planlagt",P24)))</formula>
    </cfRule>
    <cfRule type="containsText" dxfId="360" priority="363" operator="containsText" text="Før plan">
      <formula>NOT(ISERROR(SEARCH("Før plan",P24)))</formula>
    </cfRule>
  </conditionalFormatting>
  <conditionalFormatting sqref="O25:P25">
    <cfRule type="cellIs" dxfId="359" priority="358" operator="equal">
      <formula>"Sikker"</formula>
    </cfRule>
    <cfRule type="cellIs" dxfId="358" priority="359" operator="equal">
      <formula>"Ganske sikker"</formula>
    </cfRule>
    <cfRule type="containsText" dxfId="357" priority="360" operator="containsText" text="Usikker">
      <formula>NOT(ISERROR(SEARCH("Usikker",O25)))</formula>
    </cfRule>
  </conditionalFormatting>
  <conditionalFormatting sqref="O25">
    <cfRule type="containsText" dxfId="356" priority="355" operator="containsText" text="Etter plan">
      <formula>NOT(ISERROR(SEARCH("Etter plan",O25)))</formula>
    </cfRule>
    <cfRule type="containsText" dxfId="355" priority="356" operator="containsText" text="Som planlagt">
      <formula>NOT(ISERROR(SEARCH("Som planlagt",O25)))</formula>
    </cfRule>
    <cfRule type="containsText" dxfId="354" priority="357" operator="containsText" text="Før plan">
      <formula>NOT(ISERROR(SEARCH("Før plan",O25)))</formula>
    </cfRule>
  </conditionalFormatting>
  <conditionalFormatting sqref="P25">
    <cfRule type="containsText" dxfId="353" priority="352" operator="containsText" text="Etter plan">
      <formula>NOT(ISERROR(SEARCH("Etter plan",P25)))</formula>
    </cfRule>
    <cfRule type="containsText" dxfId="352" priority="353" operator="containsText" text="Som planlagt">
      <formula>NOT(ISERROR(SEARCH("Som planlagt",P25)))</formula>
    </cfRule>
    <cfRule type="containsText" dxfId="351" priority="354" operator="containsText" text="Før plan">
      <formula>NOT(ISERROR(SEARCH("Før plan",P25)))</formula>
    </cfRule>
  </conditionalFormatting>
  <conditionalFormatting sqref="O26:P26">
    <cfRule type="cellIs" dxfId="350" priority="349" operator="equal">
      <formula>"Sikker"</formula>
    </cfRule>
    <cfRule type="cellIs" dxfId="349" priority="350" operator="equal">
      <formula>"Ganske sikker"</formula>
    </cfRule>
    <cfRule type="containsText" dxfId="348" priority="351" operator="containsText" text="Usikker">
      <formula>NOT(ISERROR(SEARCH("Usikker",O26)))</formula>
    </cfRule>
  </conditionalFormatting>
  <conditionalFormatting sqref="O26">
    <cfRule type="containsText" dxfId="347" priority="346" operator="containsText" text="Etter plan">
      <formula>NOT(ISERROR(SEARCH("Etter plan",O26)))</formula>
    </cfRule>
    <cfRule type="containsText" dxfId="346" priority="347" operator="containsText" text="Som planlagt">
      <formula>NOT(ISERROR(SEARCH("Som planlagt",O26)))</formula>
    </cfRule>
    <cfRule type="containsText" dxfId="345" priority="348" operator="containsText" text="Før plan">
      <formula>NOT(ISERROR(SEARCH("Før plan",O26)))</formula>
    </cfRule>
  </conditionalFormatting>
  <conditionalFormatting sqref="P26">
    <cfRule type="containsText" dxfId="344" priority="343" operator="containsText" text="Etter plan">
      <formula>NOT(ISERROR(SEARCH("Etter plan",P26)))</formula>
    </cfRule>
    <cfRule type="containsText" dxfId="343" priority="344" operator="containsText" text="Som planlagt">
      <formula>NOT(ISERROR(SEARCH("Som planlagt",P26)))</formula>
    </cfRule>
    <cfRule type="containsText" dxfId="342" priority="345" operator="containsText" text="Før plan">
      <formula>NOT(ISERROR(SEARCH("Før plan",P26)))</formula>
    </cfRule>
  </conditionalFormatting>
  <conditionalFormatting sqref="O29:P30">
    <cfRule type="cellIs" dxfId="341" priority="340" operator="equal">
      <formula>"Sikker"</formula>
    </cfRule>
    <cfRule type="cellIs" dxfId="340" priority="341" operator="equal">
      <formula>"Ganske sikker"</formula>
    </cfRule>
    <cfRule type="containsText" dxfId="339" priority="342" operator="containsText" text="Usikker">
      <formula>NOT(ISERROR(SEARCH("Usikker",O29)))</formula>
    </cfRule>
  </conditionalFormatting>
  <conditionalFormatting sqref="O29:O30">
    <cfRule type="containsText" dxfId="338" priority="337" operator="containsText" text="Etter plan">
      <formula>NOT(ISERROR(SEARCH("Etter plan",O29)))</formula>
    </cfRule>
    <cfRule type="containsText" dxfId="337" priority="338" operator="containsText" text="Som planlagt">
      <formula>NOT(ISERROR(SEARCH("Som planlagt",O29)))</formula>
    </cfRule>
    <cfRule type="containsText" dxfId="336" priority="339" operator="containsText" text="Før plan">
      <formula>NOT(ISERROR(SEARCH("Før plan",O29)))</formula>
    </cfRule>
  </conditionalFormatting>
  <conditionalFormatting sqref="P29:P30">
    <cfRule type="containsText" dxfId="335" priority="334" operator="containsText" text="Etter plan">
      <formula>NOT(ISERROR(SEARCH("Etter plan",P29)))</formula>
    </cfRule>
    <cfRule type="containsText" dxfId="334" priority="335" operator="containsText" text="Som planlagt">
      <formula>NOT(ISERROR(SEARCH("Som planlagt",P29)))</formula>
    </cfRule>
    <cfRule type="containsText" dxfId="333" priority="336" operator="containsText" text="Før plan">
      <formula>NOT(ISERROR(SEARCH("Før plan",P29)))</formula>
    </cfRule>
  </conditionalFormatting>
  <conditionalFormatting sqref="O27:O28">
    <cfRule type="containsText" dxfId="332" priority="328" operator="containsText" text="Etter plan">
      <formula>NOT(ISERROR(SEARCH("Etter plan",O27)))</formula>
    </cfRule>
    <cfRule type="containsText" dxfId="331" priority="329" operator="containsText" text="Som planlagt">
      <formula>NOT(ISERROR(SEARCH("Som planlagt",O27)))</formula>
    </cfRule>
    <cfRule type="containsText" dxfId="330" priority="330" operator="containsText" text="Før plan">
      <formula>NOT(ISERROR(SEARCH("Før plan",O27)))</formula>
    </cfRule>
  </conditionalFormatting>
  <conditionalFormatting sqref="O27:P28">
    <cfRule type="cellIs" dxfId="329" priority="331" operator="equal">
      <formula>"Sikker"</formula>
    </cfRule>
    <cfRule type="cellIs" dxfId="328" priority="332" operator="equal">
      <formula>"Ganske sikker"</formula>
    </cfRule>
    <cfRule type="containsText" dxfId="327" priority="333" operator="containsText" text="Usikker">
      <formula>NOT(ISERROR(SEARCH("Usikker",O27)))</formula>
    </cfRule>
  </conditionalFormatting>
  <conditionalFormatting sqref="P27:P28">
    <cfRule type="containsText" dxfId="326" priority="325" operator="containsText" text="Etter plan">
      <formula>NOT(ISERROR(SEARCH("Etter plan",P27)))</formula>
    </cfRule>
    <cfRule type="containsText" dxfId="325" priority="326" operator="containsText" text="Som planlagt">
      <formula>NOT(ISERROR(SEARCH("Som planlagt",P27)))</formula>
    </cfRule>
    <cfRule type="containsText" dxfId="324" priority="327" operator="containsText" text="Før plan">
      <formula>NOT(ISERROR(SEARCH("Før plan",P27)))</formula>
    </cfRule>
  </conditionalFormatting>
  <conditionalFormatting sqref="O31:P31">
    <cfRule type="cellIs" dxfId="323" priority="322" operator="equal">
      <formula>"Sikker"</formula>
    </cfRule>
    <cfRule type="cellIs" dxfId="322" priority="323" operator="equal">
      <formula>"Ganske sikker"</formula>
    </cfRule>
    <cfRule type="containsText" dxfId="321" priority="324" operator="containsText" text="Usikker">
      <formula>NOT(ISERROR(SEARCH("Usikker",O31)))</formula>
    </cfRule>
  </conditionalFormatting>
  <conditionalFormatting sqref="O31">
    <cfRule type="containsText" dxfId="320" priority="319" operator="containsText" text="Etter plan">
      <formula>NOT(ISERROR(SEARCH("Etter plan",O31)))</formula>
    </cfRule>
    <cfRule type="containsText" dxfId="319" priority="320" operator="containsText" text="Som planlagt">
      <formula>NOT(ISERROR(SEARCH("Som planlagt",O31)))</formula>
    </cfRule>
    <cfRule type="containsText" dxfId="318" priority="321" operator="containsText" text="Før plan">
      <formula>NOT(ISERROR(SEARCH("Før plan",O31)))</formula>
    </cfRule>
  </conditionalFormatting>
  <conditionalFormatting sqref="O32:P39">
    <cfRule type="cellIs" dxfId="317" priority="316" operator="equal">
      <formula>"Sikker"</formula>
    </cfRule>
    <cfRule type="cellIs" dxfId="316" priority="317" operator="equal">
      <formula>"Ganske sikker"</formula>
    </cfRule>
    <cfRule type="containsText" dxfId="315" priority="318" operator="containsText" text="Usikker">
      <formula>NOT(ISERROR(SEARCH("Usikker",O32)))</formula>
    </cfRule>
  </conditionalFormatting>
  <conditionalFormatting sqref="O32:O39">
    <cfRule type="containsText" dxfId="314" priority="313" operator="containsText" text="Etter plan">
      <formula>NOT(ISERROR(SEARCH("Etter plan",O32)))</formula>
    </cfRule>
    <cfRule type="containsText" dxfId="313" priority="314" operator="containsText" text="Som planlagt">
      <formula>NOT(ISERROR(SEARCH("Som planlagt",O32)))</formula>
    </cfRule>
    <cfRule type="containsText" dxfId="312" priority="315" operator="containsText" text="Før plan">
      <formula>NOT(ISERROR(SEARCH("Før plan",O32)))</formula>
    </cfRule>
  </conditionalFormatting>
  <conditionalFormatting sqref="O40:P40">
    <cfRule type="cellIs" dxfId="311" priority="310" operator="equal">
      <formula>"Sikker"</formula>
    </cfRule>
    <cfRule type="cellIs" dxfId="310" priority="311" operator="equal">
      <formula>"Ganske sikker"</formula>
    </cfRule>
    <cfRule type="containsText" dxfId="309" priority="312" operator="containsText" text="Usikker">
      <formula>NOT(ISERROR(SEARCH("Usikker",O40)))</formula>
    </cfRule>
  </conditionalFormatting>
  <conditionalFormatting sqref="O40">
    <cfRule type="containsText" dxfId="308" priority="307" operator="containsText" text="Etter plan">
      <formula>NOT(ISERROR(SEARCH("Etter plan",O40)))</formula>
    </cfRule>
    <cfRule type="containsText" dxfId="307" priority="308" operator="containsText" text="Som planlagt">
      <formula>NOT(ISERROR(SEARCH("Som planlagt",O40)))</formula>
    </cfRule>
    <cfRule type="containsText" dxfId="306" priority="309" operator="containsText" text="Før plan">
      <formula>NOT(ISERROR(SEARCH("Før plan",O40)))</formula>
    </cfRule>
  </conditionalFormatting>
  <conditionalFormatting sqref="O41:P41">
    <cfRule type="cellIs" dxfId="305" priority="304" operator="equal">
      <formula>"Sikker"</formula>
    </cfRule>
    <cfRule type="cellIs" dxfId="304" priority="305" operator="equal">
      <formula>"Ganske sikker"</formula>
    </cfRule>
    <cfRule type="containsText" dxfId="303" priority="306" operator="containsText" text="Usikker">
      <formula>NOT(ISERROR(SEARCH("Usikker",O41)))</formula>
    </cfRule>
  </conditionalFormatting>
  <conditionalFormatting sqref="O41">
    <cfRule type="containsText" dxfId="302" priority="301" operator="containsText" text="Etter plan">
      <formula>NOT(ISERROR(SEARCH("Etter plan",O41)))</formula>
    </cfRule>
    <cfRule type="containsText" dxfId="301" priority="302" operator="containsText" text="Som planlagt">
      <formula>NOT(ISERROR(SEARCH("Som planlagt",O41)))</formula>
    </cfRule>
    <cfRule type="containsText" dxfId="300" priority="303" operator="containsText" text="Før plan">
      <formula>NOT(ISERROR(SEARCH("Før plan",O41)))</formula>
    </cfRule>
  </conditionalFormatting>
  <conditionalFormatting sqref="O42:P42">
    <cfRule type="cellIs" dxfId="299" priority="298" operator="equal">
      <formula>"Sikker"</formula>
    </cfRule>
    <cfRule type="cellIs" dxfId="298" priority="299" operator="equal">
      <formula>"Ganske sikker"</formula>
    </cfRule>
    <cfRule type="containsText" dxfId="297" priority="300" operator="containsText" text="Usikker">
      <formula>NOT(ISERROR(SEARCH("Usikker",O42)))</formula>
    </cfRule>
  </conditionalFormatting>
  <conditionalFormatting sqref="O42">
    <cfRule type="containsText" dxfId="296" priority="295" operator="containsText" text="Etter plan">
      <formula>NOT(ISERROR(SEARCH("Etter plan",O42)))</formula>
    </cfRule>
    <cfRule type="containsText" dxfId="295" priority="296" operator="containsText" text="Som planlagt">
      <formula>NOT(ISERROR(SEARCH("Som planlagt",O42)))</formula>
    </cfRule>
    <cfRule type="containsText" dxfId="294" priority="297" operator="containsText" text="Før plan">
      <formula>NOT(ISERROR(SEARCH("Før plan",O42)))</formula>
    </cfRule>
  </conditionalFormatting>
  <conditionalFormatting sqref="O43:P43">
    <cfRule type="cellIs" dxfId="293" priority="292" operator="equal">
      <formula>"Sikker"</formula>
    </cfRule>
    <cfRule type="cellIs" dxfId="292" priority="293" operator="equal">
      <formula>"Ganske sikker"</formula>
    </cfRule>
    <cfRule type="containsText" dxfId="291" priority="294" operator="containsText" text="Usikker">
      <formula>NOT(ISERROR(SEARCH("Usikker",O43)))</formula>
    </cfRule>
  </conditionalFormatting>
  <conditionalFormatting sqref="O43">
    <cfRule type="containsText" dxfId="290" priority="289" operator="containsText" text="Etter plan">
      <formula>NOT(ISERROR(SEARCH("Etter plan",O43)))</formula>
    </cfRule>
    <cfRule type="containsText" dxfId="289" priority="290" operator="containsText" text="Som planlagt">
      <formula>NOT(ISERROR(SEARCH("Som planlagt",O43)))</formula>
    </cfRule>
    <cfRule type="containsText" dxfId="288" priority="291" operator="containsText" text="Før plan">
      <formula>NOT(ISERROR(SEARCH("Før plan",O43)))</formula>
    </cfRule>
  </conditionalFormatting>
  <conditionalFormatting sqref="O44:P44">
    <cfRule type="cellIs" dxfId="287" priority="286" operator="equal">
      <formula>"Sikker"</formula>
    </cfRule>
    <cfRule type="cellIs" dxfId="286" priority="287" operator="equal">
      <formula>"Ganske sikker"</formula>
    </cfRule>
    <cfRule type="containsText" dxfId="285" priority="288" operator="containsText" text="Usikker">
      <formula>NOT(ISERROR(SEARCH("Usikker",O44)))</formula>
    </cfRule>
  </conditionalFormatting>
  <conditionalFormatting sqref="O44">
    <cfRule type="containsText" dxfId="284" priority="283" operator="containsText" text="Etter plan">
      <formula>NOT(ISERROR(SEARCH("Etter plan",O44)))</formula>
    </cfRule>
    <cfRule type="containsText" dxfId="283" priority="284" operator="containsText" text="Som planlagt">
      <formula>NOT(ISERROR(SEARCH("Som planlagt",O44)))</formula>
    </cfRule>
    <cfRule type="containsText" dxfId="282" priority="285" operator="containsText" text="Før plan">
      <formula>NOT(ISERROR(SEARCH("Før plan",O44)))</formula>
    </cfRule>
  </conditionalFormatting>
  <conditionalFormatting sqref="O45:P46">
    <cfRule type="cellIs" dxfId="281" priority="280" operator="equal">
      <formula>"Sikker"</formula>
    </cfRule>
    <cfRule type="cellIs" dxfId="280" priority="281" operator="equal">
      <formula>"Ganske sikker"</formula>
    </cfRule>
    <cfRule type="containsText" dxfId="279" priority="282" operator="containsText" text="Usikker">
      <formula>NOT(ISERROR(SEARCH("Usikker",O45)))</formula>
    </cfRule>
  </conditionalFormatting>
  <conditionalFormatting sqref="O45:O46">
    <cfRule type="containsText" dxfId="278" priority="277" operator="containsText" text="Etter plan">
      <formula>NOT(ISERROR(SEARCH("Etter plan",O45)))</formula>
    </cfRule>
    <cfRule type="containsText" dxfId="277" priority="278" operator="containsText" text="Som planlagt">
      <formula>NOT(ISERROR(SEARCH("Som planlagt",O45)))</formula>
    </cfRule>
    <cfRule type="containsText" dxfId="276" priority="279" operator="containsText" text="Før plan">
      <formula>NOT(ISERROR(SEARCH("Før plan",O45)))</formula>
    </cfRule>
  </conditionalFormatting>
  <conditionalFormatting sqref="O47:P47">
    <cfRule type="cellIs" dxfId="275" priority="274" operator="equal">
      <formula>"Sikker"</formula>
    </cfRule>
    <cfRule type="cellIs" dxfId="274" priority="275" operator="equal">
      <formula>"Ganske sikker"</formula>
    </cfRule>
    <cfRule type="containsText" dxfId="273" priority="276" operator="containsText" text="Usikker">
      <formula>NOT(ISERROR(SEARCH("Usikker",O47)))</formula>
    </cfRule>
  </conditionalFormatting>
  <conditionalFormatting sqref="O47">
    <cfRule type="containsText" dxfId="272" priority="271" operator="containsText" text="Etter plan">
      <formula>NOT(ISERROR(SEARCH("Etter plan",O47)))</formula>
    </cfRule>
    <cfRule type="containsText" dxfId="271" priority="272" operator="containsText" text="Som planlagt">
      <formula>NOT(ISERROR(SEARCH("Som planlagt",O47)))</formula>
    </cfRule>
    <cfRule type="containsText" dxfId="270" priority="273" operator="containsText" text="Før plan">
      <formula>NOT(ISERROR(SEARCH("Før plan",O47)))</formula>
    </cfRule>
  </conditionalFormatting>
  <conditionalFormatting sqref="O48:P48">
    <cfRule type="cellIs" dxfId="269" priority="268" operator="equal">
      <formula>"Sikker"</formula>
    </cfRule>
    <cfRule type="cellIs" dxfId="268" priority="269" operator="equal">
      <formula>"Ganske sikker"</formula>
    </cfRule>
    <cfRule type="containsText" dxfId="267" priority="270" operator="containsText" text="Usikker">
      <formula>NOT(ISERROR(SEARCH("Usikker",O48)))</formula>
    </cfRule>
  </conditionalFormatting>
  <conditionalFormatting sqref="O48">
    <cfRule type="containsText" dxfId="266" priority="265" operator="containsText" text="Etter plan">
      <formula>NOT(ISERROR(SEARCH("Etter plan",O48)))</formula>
    </cfRule>
    <cfRule type="containsText" dxfId="265" priority="266" operator="containsText" text="Som planlagt">
      <formula>NOT(ISERROR(SEARCH("Som planlagt",O48)))</formula>
    </cfRule>
    <cfRule type="containsText" dxfId="264" priority="267" operator="containsText" text="Før plan">
      <formula>NOT(ISERROR(SEARCH("Før plan",O48)))</formula>
    </cfRule>
  </conditionalFormatting>
  <conditionalFormatting sqref="O49:P49">
    <cfRule type="cellIs" dxfId="263" priority="262" operator="equal">
      <formula>"Sikker"</formula>
    </cfRule>
    <cfRule type="cellIs" dxfId="262" priority="263" operator="equal">
      <formula>"Ganske sikker"</formula>
    </cfRule>
    <cfRule type="containsText" dxfId="261" priority="264" operator="containsText" text="Usikker">
      <formula>NOT(ISERROR(SEARCH("Usikker",O49)))</formula>
    </cfRule>
  </conditionalFormatting>
  <conditionalFormatting sqref="O49">
    <cfRule type="containsText" dxfId="260" priority="259" operator="containsText" text="Etter plan">
      <formula>NOT(ISERROR(SEARCH("Etter plan",O49)))</formula>
    </cfRule>
    <cfRule type="containsText" dxfId="259" priority="260" operator="containsText" text="Som planlagt">
      <formula>NOT(ISERROR(SEARCH("Som planlagt",O49)))</formula>
    </cfRule>
    <cfRule type="containsText" dxfId="258" priority="261" operator="containsText" text="Før plan">
      <formula>NOT(ISERROR(SEARCH("Før plan",O49)))</formula>
    </cfRule>
  </conditionalFormatting>
  <conditionalFormatting sqref="O50:P50">
    <cfRule type="cellIs" dxfId="257" priority="256" operator="equal">
      <formula>"Sikker"</formula>
    </cfRule>
    <cfRule type="cellIs" dxfId="256" priority="257" operator="equal">
      <formula>"Ganske sikker"</formula>
    </cfRule>
    <cfRule type="containsText" dxfId="255" priority="258" operator="containsText" text="Usikker">
      <formula>NOT(ISERROR(SEARCH("Usikker",O50)))</formula>
    </cfRule>
  </conditionalFormatting>
  <conditionalFormatting sqref="O50">
    <cfRule type="containsText" dxfId="254" priority="253" operator="containsText" text="Etter plan">
      <formula>NOT(ISERROR(SEARCH("Etter plan",O50)))</formula>
    </cfRule>
    <cfRule type="containsText" dxfId="253" priority="254" operator="containsText" text="Som planlagt">
      <formula>NOT(ISERROR(SEARCH("Som planlagt",O50)))</formula>
    </cfRule>
    <cfRule type="containsText" dxfId="252" priority="255" operator="containsText" text="Før plan">
      <formula>NOT(ISERROR(SEARCH("Før plan",O50)))</formula>
    </cfRule>
  </conditionalFormatting>
  <conditionalFormatting sqref="O51:P51">
    <cfRule type="cellIs" dxfId="251" priority="250" operator="equal">
      <formula>"Sikker"</formula>
    </cfRule>
    <cfRule type="cellIs" dxfId="250" priority="251" operator="equal">
      <formula>"Ganske sikker"</formula>
    </cfRule>
    <cfRule type="containsText" dxfId="249" priority="252" operator="containsText" text="Usikker">
      <formula>NOT(ISERROR(SEARCH("Usikker",O51)))</formula>
    </cfRule>
  </conditionalFormatting>
  <conditionalFormatting sqref="O51">
    <cfRule type="containsText" dxfId="248" priority="247" operator="containsText" text="Etter plan">
      <formula>NOT(ISERROR(SEARCH("Etter plan",O51)))</formula>
    </cfRule>
    <cfRule type="containsText" dxfId="247" priority="248" operator="containsText" text="Som planlagt">
      <formula>NOT(ISERROR(SEARCH("Som planlagt",O51)))</formula>
    </cfRule>
    <cfRule type="containsText" dxfId="246" priority="249" operator="containsText" text="Før plan">
      <formula>NOT(ISERROR(SEARCH("Før plan",O51)))</formula>
    </cfRule>
  </conditionalFormatting>
  <conditionalFormatting sqref="O52:P52">
    <cfRule type="cellIs" dxfId="245" priority="244" operator="equal">
      <formula>"Sikker"</formula>
    </cfRule>
    <cfRule type="cellIs" dxfId="244" priority="245" operator="equal">
      <formula>"Ganske sikker"</formula>
    </cfRule>
    <cfRule type="containsText" dxfId="243" priority="246" operator="containsText" text="Usikker">
      <formula>NOT(ISERROR(SEARCH("Usikker",O52)))</formula>
    </cfRule>
  </conditionalFormatting>
  <conditionalFormatting sqref="O52">
    <cfRule type="containsText" dxfId="242" priority="241" operator="containsText" text="Etter plan">
      <formula>NOT(ISERROR(SEARCH("Etter plan",O52)))</formula>
    </cfRule>
    <cfRule type="containsText" dxfId="241" priority="242" operator="containsText" text="Som planlagt">
      <formula>NOT(ISERROR(SEARCH("Som planlagt",O52)))</formula>
    </cfRule>
    <cfRule type="containsText" dxfId="240" priority="243" operator="containsText" text="Før plan">
      <formula>NOT(ISERROR(SEARCH("Før plan",O52)))</formula>
    </cfRule>
  </conditionalFormatting>
  <conditionalFormatting sqref="O53:P53">
    <cfRule type="cellIs" dxfId="239" priority="238" operator="equal">
      <formula>"Sikker"</formula>
    </cfRule>
    <cfRule type="cellIs" dxfId="238" priority="239" operator="equal">
      <formula>"Ganske sikker"</formula>
    </cfRule>
    <cfRule type="containsText" dxfId="237" priority="240" operator="containsText" text="Usikker">
      <formula>NOT(ISERROR(SEARCH("Usikker",O53)))</formula>
    </cfRule>
  </conditionalFormatting>
  <conditionalFormatting sqref="O53">
    <cfRule type="containsText" dxfId="236" priority="235" operator="containsText" text="Etter plan">
      <formula>NOT(ISERROR(SEARCH("Etter plan",O53)))</formula>
    </cfRule>
    <cfRule type="containsText" dxfId="235" priority="236" operator="containsText" text="Som planlagt">
      <formula>NOT(ISERROR(SEARCH("Som planlagt",O53)))</formula>
    </cfRule>
    <cfRule type="containsText" dxfId="234" priority="237" operator="containsText" text="Før plan">
      <formula>NOT(ISERROR(SEARCH("Før plan",O53)))</formula>
    </cfRule>
  </conditionalFormatting>
  <conditionalFormatting sqref="O54:P54">
    <cfRule type="cellIs" dxfId="233" priority="232" operator="equal">
      <formula>"Sikker"</formula>
    </cfRule>
    <cfRule type="cellIs" dxfId="232" priority="233" operator="equal">
      <formula>"Ganske sikker"</formula>
    </cfRule>
    <cfRule type="containsText" dxfId="231" priority="234" operator="containsText" text="Usikker">
      <formula>NOT(ISERROR(SEARCH("Usikker",O54)))</formula>
    </cfRule>
  </conditionalFormatting>
  <conditionalFormatting sqref="O54">
    <cfRule type="containsText" dxfId="230" priority="229" operator="containsText" text="Etter plan">
      <formula>NOT(ISERROR(SEARCH("Etter plan",O54)))</formula>
    </cfRule>
    <cfRule type="containsText" dxfId="229" priority="230" operator="containsText" text="Som planlagt">
      <formula>NOT(ISERROR(SEARCH("Som planlagt",O54)))</formula>
    </cfRule>
    <cfRule type="containsText" dxfId="228" priority="231" operator="containsText" text="Før plan">
      <formula>NOT(ISERROR(SEARCH("Før plan",O54)))</formula>
    </cfRule>
  </conditionalFormatting>
  <conditionalFormatting sqref="O55:P55">
    <cfRule type="cellIs" dxfId="227" priority="226" operator="equal">
      <formula>"Sikker"</formula>
    </cfRule>
    <cfRule type="cellIs" dxfId="226" priority="227" operator="equal">
      <formula>"Ganske sikker"</formula>
    </cfRule>
    <cfRule type="containsText" dxfId="225" priority="228" operator="containsText" text="Usikker">
      <formula>NOT(ISERROR(SEARCH("Usikker",O55)))</formula>
    </cfRule>
  </conditionalFormatting>
  <conditionalFormatting sqref="O55">
    <cfRule type="containsText" dxfId="224" priority="223" operator="containsText" text="Etter plan">
      <formula>NOT(ISERROR(SEARCH("Etter plan",O55)))</formula>
    </cfRule>
    <cfRule type="containsText" dxfId="223" priority="224" operator="containsText" text="Som planlagt">
      <formula>NOT(ISERROR(SEARCH("Som planlagt",O55)))</formula>
    </cfRule>
    <cfRule type="containsText" dxfId="222" priority="225" operator="containsText" text="Før plan">
      <formula>NOT(ISERROR(SEARCH("Før plan",O55)))</formula>
    </cfRule>
  </conditionalFormatting>
  <conditionalFormatting sqref="O56:P56">
    <cfRule type="cellIs" dxfId="221" priority="220" operator="equal">
      <formula>"Sikker"</formula>
    </cfRule>
    <cfRule type="cellIs" dxfId="220" priority="221" operator="equal">
      <formula>"Ganske sikker"</formula>
    </cfRule>
    <cfRule type="containsText" dxfId="219" priority="222" operator="containsText" text="Usikker">
      <formula>NOT(ISERROR(SEARCH("Usikker",O56)))</formula>
    </cfRule>
  </conditionalFormatting>
  <conditionalFormatting sqref="O56">
    <cfRule type="containsText" dxfId="218" priority="217" operator="containsText" text="Etter plan">
      <formula>NOT(ISERROR(SEARCH("Etter plan",O56)))</formula>
    </cfRule>
    <cfRule type="containsText" dxfId="217" priority="218" operator="containsText" text="Som planlagt">
      <formula>NOT(ISERROR(SEARCH("Som planlagt",O56)))</formula>
    </cfRule>
    <cfRule type="containsText" dxfId="216" priority="219" operator="containsText" text="Før plan">
      <formula>NOT(ISERROR(SEARCH("Før plan",O56)))</formula>
    </cfRule>
  </conditionalFormatting>
  <conditionalFormatting sqref="O57:P57">
    <cfRule type="cellIs" dxfId="215" priority="214" operator="equal">
      <formula>"Sikker"</formula>
    </cfRule>
    <cfRule type="cellIs" dxfId="214" priority="215" operator="equal">
      <formula>"Ganske sikker"</formula>
    </cfRule>
    <cfRule type="containsText" dxfId="213" priority="216" operator="containsText" text="Usikker">
      <formula>NOT(ISERROR(SEARCH("Usikker",O57)))</formula>
    </cfRule>
  </conditionalFormatting>
  <conditionalFormatting sqref="O57">
    <cfRule type="containsText" dxfId="212" priority="211" operator="containsText" text="Etter plan">
      <formula>NOT(ISERROR(SEARCH("Etter plan",O57)))</formula>
    </cfRule>
    <cfRule type="containsText" dxfId="211" priority="212" operator="containsText" text="Som planlagt">
      <formula>NOT(ISERROR(SEARCH("Som planlagt",O57)))</formula>
    </cfRule>
    <cfRule type="containsText" dxfId="210" priority="213" operator="containsText" text="Før plan">
      <formula>NOT(ISERROR(SEARCH("Før plan",O57)))</formula>
    </cfRule>
  </conditionalFormatting>
  <conditionalFormatting sqref="O58:P59">
    <cfRule type="cellIs" dxfId="209" priority="208" operator="equal">
      <formula>"Sikker"</formula>
    </cfRule>
    <cfRule type="cellIs" dxfId="208" priority="209" operator="equal">
      <formula>"Ganske sikker"</formula>
    </cfRule>
    <cfRule type="containsText" dxfId="207" priority="210" operator="containsText" text="Usikker">
      <formula>NOT(ISERROR(SEARCH("Usikker",O58)))</formula>
    </cfRule>
  </conditionalFormatting>
  <conditionalFormatting sqref="O58:O59">
    <cfRule type="containsText" dxfId="206" priority="205" operator="containsText" text="Etter plan">
      <formula>NOT(ISERROR(SEARCH("Etter plan",O58)))</formula>
    </cfRule>
    <cfRule type="containsText" dxfId="205" priority="206" operator="containsText" text="Som planlagt">
      <formula>NOT(ISERROR(SEARCH("Som planlagt",O58)))</formula>
    </cfRule>
    <cfRule type="containsText" dxfId="204" priority="207" operator="containsText" text="Før plan">
      <formula>NOT(ISERROR(SEARCH("Før plan",O58)))</formula>
    </cfRule>
  </conditionalFormatting>
  <conditionalFormatting sqref="O60:P60">
    <cfRule type="cellIs" dxfId="203" priority="202" operator="equal">
      <formula>"Sikker"</formula>
    </cfRule>
    <cfRule type="cellIs" dxfId="202" priority="203" operator="equal">
      <formula>"Ganske sikker"</formula>
    </cfRule>
    <cfRule type="containsText" dxfId="201" priority="204" operator="containsText" text="Usikker">
      <formula>NOT(ISERROR(SEARCH("Usikker",O60)))</formula>
    </cfRule>
  </conditionalFormatting>
  <conditionalFormatting sqref="O60">
    <cfRule type="containsText" dxfId="200" priority="199" operator="containsText" text="Etter plan">
      <formula>NOT(ISERROR(SEARCH("Etter plan",O60)))</formula>
    </cfRule>
    <cfRule type="containsText" dxfId="199" priority="200" operator="containsText" text="Som planlagt">
      <formula>NOT(ISERROR(SEARCH("Som planlagt",O60)))</formula>
    </cfRule>
    <cfRule type="containsText" dxfId="198" priority="201" operator="containsText" text="Før plan">
      <formula>NOT(ISERROR(SEARCH("Før plan",O60)))</formula>
    </cfRule>
  </conditionalFormatting>
  <conditionalFormatting sqref="O61:P61">
    <cfRule type="cellIs" dxfId="197" priority="196" operator="equal">
      <formula>"Sikker"</formula>
    </cfRule>
    <cfRule type="cellIs" dxfId="196" priority="197" operator="equal">
      <formula>"Ganske sikker"</formula>
    </cfRule>
    <cfRule type="containsText" dxfId="195" priority="198" operator="containsText" text="Usikker">
      <formula>NOT(ISERROR(SEARCH("Usikker",O61)))</formula>
    </cfRule>
  </conditionalFormatting>
  <conditionalFormatting sqref="O61">
    <cfRule type="containsText" dxfId="194" priority="193" operator="containsText" text="Etter plan">
      <formula>NOT(ISERROR(SEARCH("Etter plan",O61)))</formula>
    </cfRule>
    <cfRule type="containsText" dxfId="193" priority="194" operator="containsText" text="Som planlagt">
      <formula>NOT(ISERROR(SEARCH("Som planlagt",O61)))</formula>
    </cfRule>
    <cfRule type="containsText" dxfId="192" priority="195" operator="containsText" text="Før plan">
      <formula>NOT(ISERROR(SEARCH("Før plan",O61)))</formula>
    </cfRule>
  </conditionalFormatting>
  <conditionalFormatting sqref="O62:P62">
    <cfRule type="cellIs" dxfId="191" priority="190" operator="equal">
      <formula>"Sikker"</formula>
    </cfRule>
    <cfRule type="cellIs" dxfId="190" priority="191" operator="equal">
      <formula>"Ganske sikker"</formula>
    </cfRule>
    <cfRule type="containsText" dxfId="189" priority="192" operator="containsText" text="Usikker">
      <formula>NOT(ISERROR(SEARCH("Usikker",O62)))</formula>
    </cfRule>
  </conditionalFormatting>
  <conditionalFormatting sqref="O62">
    <cfRule type="containsText" dxfId="188" priority="187" operator="containsText" text="Etter plan">
      <formula>NOT(ISERROR(SEARCH("Etter plan",O62)))</formula>
    </cfRule>
    <cfRule type="containsText" dxfId="187" priority="188" operator="containsText" text="Som planlagt">
      <formula>NOT(ISERROR(SEARCH("Som planlagt",O62)))</formula>
    </cfRule>
    <cfRule type="containsText" dxfId="186" priority="189" operator="containsText" text="Før plan">
      <formula>NOT(ISERROR(SEARCH("Før plan",O62)))</formula>
    </cfRule>
  </conditionalFormatting>
  <conditionalFormatting sqref="O63:P63">
    <cfRule type="cellIs" dxfId="185" priority="184" operator="equal">
      <formula>"Sikker"</formula>
    </cfRule>
    <cfRule type="cellIs" dxfId="184" priority="185" operator="equal">
      <formula>"Ganske sikker"</formula>
    </cfRule>
    <cfRule type="containsText" dxfId="183" priority="186" operator="containsText" text="Usikker">
      <formula>NOT(ISERROR(SEARCH("Usikker",O63)))</formula>
    </cfRule>
  </conditionalFormatting>
  <conditionalFormatting sqref="O63">
    <cfRule type="containsText" dxfId="182" priority="181" operator="containsText" text="Etter plan">
      <formula>NOT(ISERROR(SEARCH("Etter plan",O63)))</formula>
    </cfRule>
    <cfRule type="containsText" dxfId="181" priority="182" operator="containsText" text="Som planlagt">
      <formula>NOT(ISERROR(SEARCH("Som planlagt",O63)))</formula>
    </cfRule>
    <cfRule type="containsText" dxfId="180" priority="183" operator="containsText" text="Før plan">
      <formula>NOT(ISERROR(SEARCH("Før plan",O63)))</formula>
    </cfRule>
  </conditionalFormatting>
  <conditionalFormatting sqref="O64:P64">
    <cfRule type="cellIs" dxfId="179" priority="178" operator="equal">
      <formula>"Sikker"</formula>
    </cfRule>
    <cfRule type="cellIs" dxfId="178" priority="179" operator="equal">
      <formula>"Ganske sikker"</formula>
    </cfRule>
    <cfRule type="containsText" dxfId="177" priority="180" operator="containsText" text="Usikker">
      <formula>NOT(ISERROR(SEARCH("Usikker",O64)))</formula>
    </cfRule>
  </conditionalFormatting>
  <conditionalFormatting sqref="O64">
    <cfRule type="containsText" dxfId="176" priority="175" operator="containsText" text="Etter plan">
      <formula>NOT(ISERROR(SEARCH("Etter plan",O64)))</formula>
    </cfRule>
    <cfRule type="containsText" dxfId="175" priority="176" operator="containsText" text="Som planlagt">
      <formula>NOT(ISERROR(SEARCH("Som planlagt",O64)))</formula>
    </cfRule>
    <cfRule type="containsText" dxfId="174" priority="177" operator="containsText" text="Før plan">
      <formula>NOT(ISERROR(SEARCH("Før plan",O64)))</formula>
    </cfRule>
  </conditionalFormatting>
  <conditionalFormatting sqref="O65:P65">
    <cfRule type="cellIs" dxfId="173" priority="172" operator="equal">
      <formula>"Sikker"</formula>
    </cfRule>
    <cfRule type="cellIs" dxfId="172" priority="173" operator="equal">
      <formula>"Ganske sikker"</formula>
    </cfRule>
    <cfRule type="containsText" dxfId="171" priority="174" operator="containsText" text="Usikker">
      <formula>NOT(ISERROR(SEARCH("Usikker",O65)))</formula>
    </cfRule>
  </conditionalFormatting>
  <conditionalFormatting sqref="O65">
    <cfRule type="containsText" dxfId="170" priority="169" operator="containsText" text="Etter plan">
      <formula>NOT(ISERROR(SEARCH("Etter plan",O65)))</formula>
    </cfRule>
    <cfRule type="containsText" dxfId="169" priority="170" operator="containsText" text="Som planlagt">
      <formula>NOT(ISERROR(SEARCH("Som planlagt",O65)))</formula>
    </cfRule>
    <cfRule type="containsText" dxfId="168" priority="171" operator="containsText" text="Før plan">
      <formula>NOT(ISERROR(SEARCH("Før plan",O65)))</formula>
    </cfRule>
  </conditionalFormatting>
  <conditionalFormatting sqref="O66:P66">
    <cfRule type="cellIs" dxfId="167" priority="166" operator="equal">
      <formula>"Sikker"</formula>
    </cfRule>
    <cfRule type="cellIs" dxfId="166" priority="167" operator="equal">
      <formula>"Ganske sikker"</formula>
    </cfRule>
    <cfRule type="containsText" dxfId="165" priority="168" operator="containsText" text="Usikker">
      <formula>NOT(ISERROR(SEARCH("Usikker",O66)))</formula>
    </cfRule>
  </conditionalFormatting>
  <conditionalFormatting sqref="O66">
    <cfRule type="containsText" dxfId="164" priority="163" operator="containsText" text="Etter plan">
      <formula>NOT(ISERROR(SEARCH("Etter plan",O66)))</formula>
    </cfRule>
    <cfRule type="containsText" dxfId="163" priority="164" operator="containsText" text="Som planlagt">
      <formula>NOT(ISERROR(SEARCH("Som planlagt",O66)))</formula>
    </cfRule>
    <cfRule type="containsText" dxfId="162" priority="165" operator="containsText" text="Før plan">
      <formula>NOT(ISERROR(SEARCH("Før plan",O66)))</formula>
    </cfRule>
  </conditionalFormatting>
  <conditionalFormatting sqref="O67:P67">
    <cfRule type="cellIs" dxfId="161" priority="160" operator="equal">
      <formula>"Sikker"</formula>
    </cfRule>
    <cfRule type="cellIs" dxfId="160" priority="161" operator="equal">
      <formula>"Ganske sikker"</formula>
    </cfRule>
    <cfRule type="containsText" dxfId="159" priority="162" operator="containsText" text="Usikker">
      <formula>NOT(ISERROR(SEARCH("Usikker",O67)))</formula>
    </cfRule>
  </conditionalFormatting>
  <conditionalFormatting sqref="O67">
    <cfRule type="containsText" dxfId="158" priority="157" operator="containsText" text="Etter plan">
      <formula>NOT(ISERROR(SEARCH("Etter plan",O67)))</formula>
    </cfRule>
    <cfRule type="containsText" dxfId="157" priority="158" operator="containsText" text="Som planlagt">
      <formula>NOT(ISERROR(SEARCH("Som planlagt",O67)))</formula>
    </cfRule>
    <cfRule type="containsText" dxfId="156" priority="159" operator="containsText" text="Før plan">
      <formula>NOT(ISERROR(SEARCH("Før plan",O67)))</formula>
    </cfRule>
  </conditionalFormatting>
  <conditionalFormatting sqref="O68:P68">
    <cfRule type="cellIs" dxfId="155" priority="154" operator="equal">
      <formula>"Sikker"</formula>
    </cfRule>
    <cfRule type="cellIs" dxfId="154" priority="155" operator="equal">
      <formula>"Ganske sikker"</formula>
    </cfRule>
    <cfRule type="containsText" dxfId="153" priority="156" operator="containsText" text="Usikker">
      <formula>NOT(ISERROR(SEARCH("Usikker",O68)))</formula>
    </cfRule>
  </conditionalFormatting>
  <conditionalFormatting sqref="O68">
    <cfRule type="containsText" dxfId="152" priority="151" operator="containsText" text="Etter plan">
      <formula>NOT(ISERROR(SEARCH("Etter plan",O68)))</formula>
    </cfRule>
    <cfRule type="containsText" dxfId="151" priority="152" operator="containsText" text="Som planlagt">
      <formula>NOT(ISERROR(SEARCH("Som planlagt",O68)))</formula>
    </cfRule>
    <cfRule type="containsText" dxfId="150" priority="153" operator="containsText" text="Før plan">
      <formula>NOT(ISERROR(SEARCH("Før plan",O68)))</formula>
    </cfRule>
  </conditionalFormatting>
  <conditionalFormatting sqref="O69:P69">
    <cfRule type="cellIs" dxfId="149" priority="148" operator="equal">
      <formula>"Sikker"</formula>
    </cfRule>
    <cfRule type="cellIs" dxfId="148" priority="149" operator="equal">
      <formula>"Ganske sikker"</formula>
    </cfRule>
    <cfRule type="containsText" dxfId="147" priority="150" operator="containsText" text="Usikker">
      <formula>NOT(ISERROR(SEARCH("Usikker",O69)))</formula>
    </cfRule>
  </conditionalFormatting>
  <conditionalFormatting sqref="O69">
    <cfRule type="containsText" dxfId="146" priority="145" operator="containsText" text="Etter plan">
      <formula>NOT(ISERROR(SEARCH("Etter plan",O69)))</formula>
    </cfRule>
    <cfRule type="containsText" dxfId="145" priority="146" operator="containsText" text="Som planlagt">
      <formula>NOT(ISERROR(SEARCH("Som planlagt",O69)))</formula>
    </cfRule>
    <cfRule type="containsText" dxfId="144" priority="147" operator="containsText" text="Før plan">
      <formula>NOT(ISERROR(SEARCH("Før plan",O69)))</formula>
    </cfRule>
  </conditionalFormatting>
  <conditionalFormatting sqref="O70:P70">
    <cfRule type="cellIs" dxfId="143" priority="142" operator="equal">
      <formula>"Sikker"</formula>
    </cfRule>
    <cfRule type="cellIs" dxfId="142" priority="143" operator="equal">
      <formula>"Ganske sikker"</formula>
    </cfRule>
    <cfRule type="containsText" dxfId="141" priority="144" operator="containsText" text="Usikker">
      <formula>NOT(ISERROR(SEARCH("Usikker",O70)))</formula>
    </cfRule>
  </conditionalFormatting>
  <conditionalFormatting sqref="O70">
    <cfRule type="containsText" dxfId="140" priority="139" operator="containsText" text="Etter plan">
      <formula>NOT(ISERROR(SEARCH("Etter plan",O70)))</formula>
    </cfRule>
    <cfRule type="containsText" dxfId="139" priority="140" operator="containsText" text="Som planlagt">
      <formula>NOT(ISERROR(SEARCH("Som planlagt",O70)))</formula>
    </cfRule>
    <cfRule type="containsText" dxfId="138" priority="141" operator="containsText" text="Før plan">
      <formula>NOT(ISERROR(SEARCH("Før plan",O70)))</formula>
    </cfRule>
  </conditionalFormatting>
  <conditionalFormatting sqref="O72:P72">
    <cfRule type="cellIs" dxfId="137" priority="136" operator="equal">
      <formula>"Sikker"</formula>
    </cfRule>
    <cfRule type="cellIs" dxfId="136" priority="137" operator="equal">
      <formula>"Ganske sikker"</formula>
    </cfRule>
    <cfRule type="containsText" dxfId="135" priority="138" operator="containsText" text="Usikker">
      <formula>NOT(ISERROR(SEARCH("Usikker",O72)))</formula>
    </cfRule>
  </conditionalFormatting>
  <conditionalFormatting sqref="O72">
    <cfRule type="containsText" dxfId="134" priority="133" operator="containsText" text="Etter plan">
      <formula>NOT(ISERROR(SEARCH("Etter plan",O72)))</formula>
    </cfRule>
    <cfRule type="containsText" dxfId="133" priority="134" operator="containsText" text="Som planlagt">
      <formula>NOT(ISERROR(SEARCH("Som planlagt",O72)))</formula>
    </cfRule>
    <cfRule type="containsText" dxfId="132" priority="135" operator="containsText" text="Før plan">
      <formula>NOT(ISERROR(SEARCH("Før plan",O72)))</formula>
    </cfRule>
  </conditionalFormatting>
  <conditionalFormatting sqref="O71:P71">
    <cfRule type="cellIs" dxfId="131" priority="130" operator="equal">
      <formula>"Sikker"</formula>
    </cfRule>
    <cfRule type="cellIs" dxfId="130" priority="131" operator="equal">
      <formula>"Ganske sikker"</formula>
    </cfRule>
    <cfRule type="containsText" dxfId="129" priority="132" operator="containsText" text="Usikker">
      <formula>NOT(ISERROR(SEARCH("Usikker",O71)))</formula>
    </cfRule>
  </conditionalFormatting>
  <conditionalFormatting sqref="O71">
    <cfRule type="containsText" dxfId="128" priority="127" operator="containsText" text="Etter plan">
      <formula>NOT(ISERROR(SEARCH("Etter plan",O71)))</formula>
    </cfRule>
    <cfRule type="containsText" dxfId="127" priority="128" operator="containsText" text="Som planlagt">
      <formula>NOT(ISERROR(SEARCH("Som planlagt",O71)))</formula>
    </cfRule>
    <cfRule type="containsText" dxfId="126" priority="129" operator="containsText" text="Før plan">
      <formula>NOT(ISERROR(SEARCH("Før plan",O71)))</formula>
    </cfRule>
  </conditionalFormatting>
  <conditionalFormatting sqref="O73:P73">
    <cfRule type="cellIs" dxfId="125" priority="124" operator="equal">
      <formula>"Sikker"</formula>
    </cfRule>
    <cfRule type="cellIs" dxfId="124" priority="125" operator="equal">
      <formula>"Ganske sikker"</formula>
    </cfRule>
    <cfRule type="containsText" dxfId="123" priority="126" operator="containsText" text="Usikker">
      <formula>NOT(ISERROR(SEARCH("Usikker",O73)))</formula>
    </cfRule>
  </conditionalFormatting>
  <conditionalFormatting sqref="O73">
    <cfRule type="containsText" dxfId="122" priority="121" operator="containsText" text="Etter plan">
      <formula>NOT(ISERROR(SEARCH("Etter plan",O73)))</formula>
    </cfRule>
    <cfRule type="containsText" dxfId="121" priority="122" operator="containsText" text="Som planlagt">
      <formula>NOT(ISERROR(SEARCH("Som planlagt",O73)))</formula>
    </cfRule>
    <cfRule type="containsText" dxfId="120" priority="123" operator="containsText" text="Før plan">
      <formula>NOT(ISERROR(SEARCH("Før plan",O73)))</formula>
    </cfRule>
  </conditionalFormatting>
  <conditionalFormatting sqref="O74:P74">
    <cfRule type="cellIs" dxfId="119" priority="118" operator="equal">
      <formula>"Sikker"</formula>
    </cfRule>
    <cfRule type="cellIs" dxfId="118" priority="119" operator="equal">
      <formula>"Ganske sikker"</formula>
    </cfRule>
    <cfRule type="containsText" dxfId="117" priority="120" operator="containsText" text="Usikker">
      <formula>NOT(ISERROR(SEARCH("Usikker",O74)))</formula>
    </cfRule>
  </conditionalFormatting>
  <conditionalFormatting sqref="O74">
    <cfRule type="containsText" dxfId="116" priority="115" operator="containsText" text="Etter plan">
      <formula>NOT(ISERROR(SEARCH("Etter plan",O74)))</formula>
    </cfRule>
    <cfRule type="containsText" dxfId="115" priority="116" operator="containsText" text="Som planlagt">
      <formula>NOT(ISERROR(SEARCH("Som planlagt",O74)))</formula>
    </cfRule>
    <cfRule type="containsText" dxfId="114" priority="117" operator="containsText" text="Før plan">
      <formula>NOT(ISERROR(SEARCH("Før plan",O74)))</formula>
    </cfRule>
  </conditionalFormatting>
  <conditionalFormatting sqref="O75:P75">
    <cfRule type="cellIs" dxfId="113" priority="112" operator="equal">
      <formula>"Sikker"</formula>
    </cfRule>
    <cfRule type="cellIs" dxfId="112" priority="113" operator="equal">
      <formula>"Ganske sikker"</formula>
    </cfRule>
    <cfRule type="containsText" dxfId="111" priority="114" operator="containsText" text="Usikker">
      <formula>NOT(ISERROR(SEARCH("Usikker",O75)))</formula>
    </cfRule>
  </conditionalFormatting>
  <conditionalFormatting sqref="O75">
    <cfRule type="containsText" dxfId="110" priority="109" operator="containsText" text="Etter plan">
      <formula>NOT(ISERROR(SEARCH("Etter plan",O75)))</formula>
    </cfRule>
    <cfRule type="containsText" dxfId="109" priority="110" operator="containsText" text="Som planlagt">
      <formula>NOT(ISERROR(SEARCH("Som planlagt",O75)))</formula>
    </cfRule>
    <cfRule type="containsText" dxfId="108" priority="111" operator="containsText" text="Før plan">
      <formula>NOT(ISERROR(SEARCH("Før plan",O75)))</formula>
    </cfRule>
  </conditionalFormatting>
  <conditionalFormatting sqref="O76:P76">
    <cfRule type="cellIs" dxfId="107" priority="106" operator="equal">
      <formula>"Sikker"</formula>
    </cfRule>
    <cfRule type="cellIs" dxfId="106" priority="107" operator="equal">
      <formula>"Ganske sikker"</formula>
    </cfRule>
    <cfRule type="containsText" dxfId="105" priority="108" operator="containsText" text="Usikker">
      <formula>NOT(ISERROR(SEARCH("Usikker",O76)))</formula>
    </cfRule>
  </conditionalFormatting>
  <conditionalFormatting sqref="O76">
    <cfRule type="containsText" dxfId="104" priority="103" operator="containsText" text="Etter plan">
      <formula>NOT(ISERROR(SEARCH("Etter plan",O76)))</formula>
    </cfRule>
    <cfRule type="containsText" dxfId="103" priority="104" operator="containsText" text="Som planlagt">
      <formula>NOT(ISERROR(SEARCH("Som planlagt",O76)))</formula>
    </cfRule>
    <cfRule type="containsText" dxfId="102" priority="105" operator="containsText" text="Før plan">
      <formula>NOT(ISERROR(SEARCH("Før plan",O76)))</formula>
    </cfRule>
  </conditionalFormatting>
  <conditionalFormatting sqref="O77:P77">
    <cfRule type="cellIs" dxfId="101" priority="100" operator="equal">
      <formula>"Sikker"</formula>
    </cfRule>
    <cfRule type="cellIs" dxfId="100" priority="101" operator="equal">
      <formula>"Ganske sikker"</formula>
    </cfRule>
    <cfRule type="containsText" dxfId="99" priority="102" operator="containsText" text="Usikker">
      <formula>NOT(ISERROR(SEARCH("Usikker",O77)))</formula>
    </cfRule>
  </conditionalFormatting>
  <conditionalFormatting sqref="O77">
    <cfRule type="containsText" dxfId="98" priority="97" operator="containsText" text="Etter plan">
      <formula>NOT(ISERROR(SEARCH("Etter plan",O77)))</formula>
    </cfRule>
    <cfRule type="containsText" dxfId="97" priority="98" operator="containsText" text="Som planlagt">
      <formula>NOT(ISERROR(SEARCH("Som planlagt",O77)))</formula>
    </cfRule>
    <cfRule type="containsText" dxfId="96" priority="99" operator="containsText" text="Før plan">
      <formula>NOT(ISERROR(SEARCH("Før plan",O77)))</formula>
    </cfRule>
  </conditionalFormatting>
  <conditionalFormatting sqref="O78:P78">
    <cfRule type="cellIs" dxfId="95" priority="94" operator="equal">
      <formula>"Sikker"</formula>
    </cfRule>
    <cfRule type="cellIs" dxfId="94" priority="95" operator="equal">
      <formula>"Ganske sikker"</formula>
    </cfRule>
    <cfRule type="containsText" dxfId="93" priority="96" operator="containsText" text="Usikker">
      <formula>NOT(ISERROR(SEARCH("Usikker",O78)))</formula>
    </cfRule>
  </conditionalFormatting>
  <conditionalFormatting sqref="O78">
    <cfRule type="containsText" dxfId="92" priority="91" operator="containsText" text="Etter plan">
      <formula>NOT(ISERROR(SEARCH("Etter plan",O78)))</formula>
    </cfRule>
    <cfRule type="containsText" dxfId="91" priority="92" operator="containsText" text="Som planlagt">
      <formula>NOT(ISERROR(SEARCH("Som planlagt",O78)))</formula>
    </cfRule>
    <cfRule type="containsText" dxfId="90" priority="93" operator="containsText" text="Før plan">
      <formula>NOT(ISERROR(SEARCH("Før plan",O78)))</formula>
    </cfRule>
  </conditionalFormatting>
  <conditionalFormatting sqref="O79:P83">
    <cfRule type="cellIs" dxfId="89" priority="88" operator="equal">
      <formula>"Sikker"</formula>
    </cfRule>
    <cfRule type="cellIs" dxfId="88" priority="89" operator="equal">
      <formula>"Ganske sikker"</formula>
    </cfRule>
    <cfRule type="containsText" dxfId="87" priority="90" operator="containsText" text="Usikker">
      <formula>NOT(ISERROR(SEARCH("Usikker",O79)))</formula>
    </cfRule>
  </conditionalFormatting>
  <conditionalFormatting sqref="O79:O83">
    <cfRule type="containsText" dxfId="86" priority="85" operator="containsText" text="Etter plan">
      <formula>NOT(ISERROR(SEARCH("Etter plan",O79)))</formula>
    </cfRule>
    <cfRule type="containsText" dxfId="85" priority="86" operator="containsText" text="Som planlagt">
      <formula>NOT(ISERROR(SEARCH("Som planlagt",O79)))</formula>
    </cfRule>
    <cfRule type="containsText" dxfId="84" priority="87" operator="containsText" text="Før plan">
      <formula>NOT(ISERROR(SEARCH("Før plan",O79)))</formula>
    </cfRule>
  </conditionalFormatting>
  <conditionalFormatting sqref="O84:P84">
    <cfRule type="cellIs" dxfId="83" priority="82" operator="equal">
      <formula>"Sikker"</formula>
    </cfRule>
    <cfRule type="cellIs" dxfId="82" priority="83" operator="equal">
      <formula>"Ganske sikker"</formula>
    </cfRule>
    <cfRule type="containsText" dxfId="81" priority="84" operator="containsText" text="Usikker">
      <formula>NOT(ISERROR(SEARCH("Usikker",O84)))</formula>
    </cfRule>
  </conditionalFormatting>
  <conditionalFormatting sqref="O84">
    <cfRule type="containsText" dxfId="80" priority="79" operator="containsText" text="Etter plan">
      <formula>NOT(ISERROR(SEARCH("Etter plan",O84)))</formula>
    </cfRule>
    <cfRule type="containsText" dxfId="79" priority="80" operator="containsText" text="Som planlagt">
      <formula>NOT(ISERROR(SEARCH("Som planlagt",O84)))</formula>
    </cfRule>
    <cfRule type="containsText" dxfId="78" priority="81" operator="containsText" text="Før plan">
      <formula>NOT(ISERROR(SEARCH("Før plan",O84)))</formula>
    </cfRule>
  </conditionalFormatting>
  <conditionalFormatting sqref="O85:P85">
    <cfRule type="cellIs" dxfId="77" priority="76" operator="equal">
      <formula>"Sikker"</formula>
    </cfRule>
    <cfRule type="cellIs" dxfId="76" priority="77" operator="equal">
      <formula>"Ganske sikker"</formula>
    </cfRule>
    <cfRule type="containsText" dxfId="75" priority="78" operator="containsText" text="Usikker">
      <formula>NOT(ISERROR(SEARCH("Usikker",O85)))</formula>
    </cfRule>
  </conditionalFormatting>
  <conditionalFormatting sqref="O85">
    <cfRule type="containsText" dxfId="74" priority="73" operator="containsText" text="Etter plan">
      <formula>NOT(ISERROR(SEARCH("Etter plan",O85)))</formula>
    </cfRule>
    <cfRule type="containsText" dxfId="73" priority="74" operator="containsText" text="Som planlagt">
      <formula>NOT(ISERROR(SEARCH("Som planlagt",O85)))</formula>
    </cfRule>
    <cfRule type="containsText" dxfId="72" priority="75" operator="containsText" text="Før plan">
      <formula>NOT(ISERROR(SEARCH("Før plan",O85)))</formula>
    </cfRule>
  </conditionalFormatting>
  <conditionalFormatting sqref="O86:P86">
    <cfRule type="cellIs" dxfId="71" priority="70" operator="equal">
      <formula>"Sikker"</formula>
    </cfRule>
    <cfRule type="cellIs" dxfId="70" priority="71" operator="equal">
      <formula>"Ganske sikker"</formula>
    </cfRule>
    <cfRule type="containsText" dxfId="69" priority="72" operator="containsText" text="Usikker">
      <formula>NOT(ISERROR(SEARCH("Usikker",O86)))</formula>
    </cfRule>
  </conditionalFormatting>
  <conditionalFormatting sqref="O86">
    <cfRule type="containsText" dxfId="68" priority="67" operator="containsText" text="Etter plan">
      <formula>NOT(ISERROR(SEARCH("Etter plan",O86)))</formula>
    </cfRule>
    <cfRule type="containsText" dxfId="67" priority="68" operator="containsText" text="Som planlagt">
      <formula>NOT(ISERROR(SEARCH("Som planlagt",O86)))</formula>
    </cfRule>
    <cfRule type="containsText" dxfId="66" priority="69" operator="containsText" text="Før plan">
      <formula>NOT(ISERROR(SEARCH("Før plan",O86)))</formula>
    </cfRule>
  </conditionalFormatting>
  <conditionalFormatting sqref="O87:P87">
    <cfRule type="cellIs" dxfId="65" priority="64" operator="equal">
      <formula>"Sikker"</formula>
    </cfRule>
    <cfRule type="cellIs" dxfId="64" priority="65" operator="equal">
      <formula>"Ganske sikker"</formula>
    </cfRule>
    <cfRule type="containsText" dxfId="63" priority="66" operator="containsText" text="Usikker">
      <formula>NOT(ISERROR(SEARCH("Usikker",O87)))</formula>
    </cfRule>
  </conditionalFormatting>
  <conditionalFormatting sqref="O87">
    <cfRule type="containsText" dxfId="62" priority="61" operator="containsText" text="Etter plan">
      <formula>NOT(ISERROR(SEARCH("Etter plan",O87)))</formula>
    </cfRule>
    <cfRule type="containsText" dxfId="61" priority="62" operator="containsText" text="Som planlagt">
      <formula>NOT(ISERROR(SEARCH("Som planlagt",O87)))</formula>
    </cfRule>
    <cfRule type="containsText" dxfId="60" priority="63" operator="containsText" text="Før plan">
      <formula>NOT(ISERROR(SEARCH("Før plan",O87)))</formula>
    </cfRule>
  </conditionalFormatting>
  <conditionalFormatting sqref="O88:P88">
    <cfRule type="cellIs" dxfId="59" priority="58" operator="equal">
      <formula>"Sikker"</formula>
    </cfRule>
    <cfRule type="cellIs" dxfId="58" priority="59" operator="equal">
      <formula>"Ganske sikker"</formula>
    </cfRule>
    <cfRule type="containsText" dxfId="57" priority="60" operator="containsText" text="Usikker">
      <formula>NOT(ISERROR(SEARCH("Usikker",O88)))</formula>
    </cfRule>
  </conditionalFormatting>
  <conditionalFormatting sqref="O88">
    <cfRule type="containsText" dxfId="56" priority="55" operator="containsText" text="Etter plan">
      <formula>NOT(ISERROR(SEARCH("Etter plan",O88)))</formula>
    </cfRule>
    <cfRule type="containsText" dxfId="55" priority="56" operator="containsText" text="Som planlagt">
      <formula>NOT(ISERROR(SEARCH("Som planlagt",O88)))</formula>
    </cfRule>
    <cfRule type="containsText" dxfId="54" priority="57" operator="containsText" text="Før plan">
      <formula>NOT(ISERROR(SEARCH("Før plan",O88)))</formula>
    </cfRule>
  </conditionalFormatting>
  <conditionalFormatting sqref="O89:P89">
    <cfRule type="cellIs" dxfId="53" priority="52" operator="equal">
      <formula>"Sikker"</formula>
    </cfRule>
    <cfRule type="cellIs" dxfId="52" priority="53" operator="equal">
      <formula>"Ganske sikker"</formula>
    </cfRule>
    <cfRule type="containsText" dxfId="51" priority="54" operator="containsText" text="Usikker">
      <formula>NOT(ISERROR(SEARCH("Usikker",O89)))</formula>
    </cfRule>
  </conditionalFormatting>
  <conditionalFormatting sqref="O89">
    <cfRule type="containsText" dxfId="50" priority="49" operator="containsText" text="Etter plan">
      <formula>NOT(ISERROR(SEARCH("Etter plan",O89)))</formula>
    </cfRule>
    <cfRule type="containsText" dxfId="49" priority="50" operator="containsText" text="Som planlagt">
      <formula>NOT(ISERROR(SEARCH("Som planlagt",O89)))</formula>
    </cfRule>
    <cfRule type="containsText" dxfId="48" priority="51" operator="containsText" text="Før plan">
      <formula>NOT(ISERROR(SEARCH("Før plan",O89)))</formula>
    </cfRule>
  </conditionalFormatting>
  <conditionalFormatting sqref="O90:P90">
    <cfRule type="cellIs" dxfId="47" priority="46" operator="equal">
      <formula>"Sikker"</formula>
    </cfRule>
    <cfRule type="cellIs" dxfId="46" priority="47" operator="equal">
      <formula>"Ganske sikker"</formula>
    </cfRule>
    <cfRule type="containsText" dxfId="45" priority="48" operator="containsText" text="Usikker">
      <formula>NOT(ISERROR(SEARCH("Usikker",O90)))</formula>
    </cfRule>
  </conditionalFormatting>
  <conditionalFormatting sqref="O90">
    <cfRule type="containsText" dxfId="44" priority="43" operator="containsText" text="Etter plan">
      <formula>NOT(ISERROR(SEARCH("Etter plan",O90)))</formula>
    </cfRule>
    <cfRule type="containsText" dxfId="43" priority="44" operator="containsText" text="Som planlagt">
      <formula>NOT(ISERROR(SEARCH("Som planlagt",O90)))</formula>
    </cfRule>
    <cfRule type="containsText" dxfId="42" priority="45" operator="containsText" text="Før plan">
      <formula>NOT(ISERROR(SEARCH("Før plan",O90)))</formula>
    </cfRule>
  </conditionalFormatting>
  <conditionalFormatting sqref="O91:P91">
    <cfRule type="cellIs" dxfId="41" priority="40" operator="equal">
      <formula>"Sikker"</formula>
    </cfRule>
    <cfRule type="cellIs" dxfId="40" priority="41" operator="equal">
      <formula>"Ganske sikker"</formula>
    </cfRule>
    <cfRule type="containsText" dxfId="39" priority="42" operator="containsText" text="Usikker">
      <formula>NOT(ISERROR(SEARCH("Usikker",O91)))</formula>
    </cfRule>
  </conditionalFormatting>
  <conditionalFormatting sqref="O91">
    <cfRule type="containsText" dxfId="38" priority="37" operator="containsText" text="Etter plan">
      <formula>NOT(ISERROR(SEARCH("Etter plan",O91)))</formula>
    </cfRule>
    <cfRule type="containsText" dxfId="37" priority="38" operator="containsText" text="Som planlagt">
      <formula>NOT(ISERROR(SEARCH("Som planlagt",O91)))</formula>
    </cfRule>
    <cfRule type="containsText" dxfId="36" priority="39" operator="containsText" text="Før plan">
      <formula>NOT(ISERROR(SEARCH("Før plan",O91)))</formula>
    </cfRule>
  </conditionalFormatting>
  <conditionalFormatting sqref="O92:P93">
    <cfRule type="cellIs" dxfId="35" priority="34" operator="equal">
      <formula>"Sikker"</formula>
    </cfRule>
    <cfRule type="cellIs" dxfId="34" priority="35" operator="equal">
      <formula>"Ganske sikker"</formula>
    </cfRule>
    <cfRule type="containsText" dxfId="33" priority="36" operator="containsText" text="Usikker">
      <formula>NOT(ISERROR(SEARCH("Usikker",O92)))</formula>
    </cfRule>
  </conditionalFormatting>
  <conditionalFormatting sqref="O92:O93">
    <cfRule type="containsText" dxfId="32" priority="31" operator="containsText" text="Etter plan">
      <formula>NOT(ISERROR(SEARCH("Etter plan",O92)))</formula>
    </cfRule>
    <cfRule type="containsText" dxfId="31" priority="32" operator="containsText" text="Som planlagt">
      <formula>NOT(ISERROR(SEARCH("Som planlagt",O92)))</formula>
    </cfRule>
    <cfRule type="containsText" dxfId="30" priority="33" operator="containsText" text="Før plan">
      <formula>NOT(ISERROR(SEARCH("Før plan",O92)))</formula>
    </cfRule>
  </conditionalFormatting>
  <conditionalFormatting sqref="O94:P94">
    <cfRule type="cellIs" dxfId="29" priority="28" operator="equal">
      <formula>"Sikker"</formula>
    </cfRule>
    <cfRule type="cellIs" dxfId="28" priority="29" operator="equal">
      <formula>"Ganske sikker"</formula>
    </cfRule>
    <cfRule type="containsText" dxfId="27" priority="30" operator="containsText" text="Usikker">
      <formula>NOT(ISERROR(SEARCH("Usikker",O94)))</formula>
    </cfRule>
  </conditionalFormatting>
  <conditionalFormatting sqref="O94">
    <cfRule type="containsText" dxfId="26" priority="25" operator="containsText" text="Etter plan">
      <formula>NOT(ISERROR(SEARCH("Etter plan",O94)))</formula>
    </cfRule>
    <cfRule type="containsText" dxfId="25" priority="26" operator="containsText" text="Som planlagt">
      <formula>NOT(ISERROR(SEARCH("Som planlagt",O94)))</formula>
    </cfRule>
    <cfRule type="containsText" dxfId="24" priority="27" operator="containsText" text="Før plan">
      <formula>NOT(ISERROR(SEARCH("Før plan",O94)))</formula>
    </cfRule>
  </conditionalFormatting>
  <conditionalFormatting sqref="O95:P95">
    <cfRule type="cellIs" dxfId="23" priority="22" operator="equal">
      <formula>"Sikker"</formula>
    </cfRule>
    <cfRule type="cellIs" dxfId="22" priority="23" operator="equal">
      <formula>"Ganske sikker"</formula>
    </cfRule>
    <cfRule type="containsText" dxfId="21" priority="24" operator="containsText" text="Usikker">
      <formula>NOT(ISERROR(SEARCH("Usikker",O95)))</formula>
    </cfRule>
  </conditionalFormatting>
  <conditionalFormatting sqref="O95">
    <cfRule type="containsText" dxfId="20" priority="19" operator="containsText" text="Etter plan">
      <formula>NOT(ISERROR(SEARCH("Etter plan",O95)))</formula>
    </cfRule>
    <cfRule type="containsText" dxfId="19" priority="20" operator="containsText" text="Som planlagt">
      <formula>NOT(ISERROR(SEARCH("Som planlagt",O95)))</formula>
    </cfRule>
    <cfRule type="containsText" dxfId="18" priority="21" operator="containsText" text="Før plan">
      <formula>NOT(ISERROR(SEARCH("Før plan",O95)))</formula>
    </cfRule>
  </conditionalFormatting>
  <conditionalFormatting sqref="O96:P96">
    <cfRule type="cellIs" dxfId="17" priority="16" operator="equal">
      <formula>"Sikker"</formula>
    </cfRule>
    <cfRule type="cellIs" dxfId="16" priority="17" operator="equal">
      <formula>"Ganske sikker"</formula>
    </cfRule>
    <cfRule type="containsText" dxfId="15" priority="18" operator="containsText" text="Usikker">
      <formula>NOT(ISERROR(SEARCH("Usikker",O96)))</formula>
    </cfRule>
  </conditionalFormatting>
  <conditionalFormatting sqref="O96">
    <cfRule type="containsText" dxfId="14" priority="13" operator="containsText" text="Etter plan">
      <formula>NOT(ISERROR(SEARCH("Etter plan",O96)))</formula>
    </cfRule>
    <cfRule type="containsText" dxfId="13" priority="14" operator="containsText" text="Som planlagt">
      <formula>NOT(ISERROR(SEARCH("Som planlagt",O96)))</formula>
    </cfRule>
    <cfRule type="containsText" dxfId="12" priority="15" operator="containsText" text="Før plan">
      <formula>NOT(ISERROR(SEARCH("Før plan",O96)))</formula>
    </cfRule>
  </conditionalFormatting>
  <conditionalFormatting sqref="O97:P97">
    <cfRule type="cellIs" dxfId="11" priority="10" operator="equal">
      <formula>"Sikker"</formula>
    </cfRule>
    <cfRule type="cellIs" dxfId="10" priority="11" operator="equal">
      <formula>"Ganske sikker"</formula>
    </cfRule>
    <cfRule type="containsText" dxfId="9" priority="12" operator="containsText" text="Usikker">
      <formula>NOT(ISERROR(SEARCH("Usikker",O97)))</formula>
    </cfRule>
  </conditionalFormatting>
  <conditionalFormatting sqref="O97">
    <cfRule type="containsText" dxfId="8" priority="7" operator="containsText" text="Etter plan">
      <formula>NOT(ISERROR(SEARCH("Etter plan",O97)))</formula>
    </cfRule>
    <cfRule type="containsText" dxfId="7" priority="8" operator="containsText" text="Som planlagt">
      <formula>NOT(ISERROR(SEARCH("Som planlagt",O97)))</formula>
    </cfRule>
    <cfRule type="containsText" dxfId="6" priority="9" operator="containsText" text="Før plan">
      <formula>NOT(ISERROR(SEARCH("Før plan",O97)))</formula>
    </cfRule>
  </conditionalFormatting>
  <conditionalFormatting sqref="O98:P98">
    <cfRule type="cellIs" dxfId="5" priority="4" operator="equal">
      <formula>"Sikker"</formula>
    </cfRule>
    <cfRule type="cellIs" dxfId="4" priority="5" operator="equal">
      <formula>"Ganske sikker"</formula>
    </cfRule>
    <cfRule type="containsText" dxfId="3" priority="6" operator="containsText" text="Usikker">
      <formula>NOT(ISERROR(SEARCH("Usikker",O98)))</formula>
    </cfRule>
  </conditionalFormatting>
  <conditionalFormatting sqref="O98">
    <cfRule type="containsText" dxfId="2" priority="1" operator="containsText" text="Etter plan">
      <formula>NOT(ISERROR(SEARCH("Etter plan",O98)))</formula>
    </cfRule>
    <cfRule type="containsText" dxfId="1" priority="2" operator="containsText" text="Som planlagt">
      <formula>NOT(ISERROR(SEARCH("Som planlagt",O98)))</formula>
    </cfRule>
    <cfRule type="containsText" dxfId="0" priority="3" operator="containsText" text="Før plan">
      <formula>NOT(ISERROR(SEARCH("Før plan",O98)))</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'Ark1'!$B$2:$B$4</xm:f>
          </x14:formula1>
          <xm:sqref>O3:P31 O40:P98</xm:sqref>
        </x14:dataValidation>
        <x14:dataValidation type="list" allowBlank="1" showInputMessage="1" showErrorMessage="1" xr:uid="{00000000-0002-0000-0200-000001000000}">
          <x14:formula1>
            <xm:f>'C:\Users\tinaasl\AppData\Local\Microsoft\Windows\Temporary Internet Files\Content.Outlook\KQOE8OLV\[Oversikt over pågående investeringsprosjekter Sandnes eiendomsselskap KF april 2019 (002).xlsx]Ark1'!#REF!</xm:f>
          </x14:formula1>
          <xm:sqref>O32:P39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4"/>
  <sheetViews>
    <sheetView topLeftCell="B1" workbookViewId="0">
      <selection activeCell="B14" sqref="B14:F24"/>
    </sheetView>
  </sheetViews>
  <sheetFormatPr baseColWidth="10" defaultColWidth="11.42578125" defaultRowHeight="15" x14ac:dyDescent="0.25"/>
  <cols>
    <col min="5" max="5" width="14.42578125" bestFit="1" customWidth="1"/>
    <col min="6" max="6" width="13.42578125" bestFit="1" customWidth="1"/>
  </cols>
  <sheetData>
    <row r="2" spans="2:4" x14ac:dyDescent="0.25">
      <c r="B2" t="s">
        <v>43</v>
      </c>
      <c r="D2" t="s">
        <v>38</v>
      </c>
    </row>
    <row r="3" spans="2:4" x14ac:dyDescent="0.25">
      <c r="B3" t="s">
        <v>35</v>
      </c>
      <c r="D3" t="s">
        <v>25</v>
      </c>
    </row>
    <row r="4" spans="2:4" x14ac:dyDescent="0.25">
      <c r="B4" t="s">
        <v>26</v>
      </c>
      <c r="D4" t="s">
        <v>52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22364504C0774B91A8C83906C34E2B" ma:contentTypeVersion="4" ma:contentTypeDescription="Create a new document." ma:contentTypeScope="" ma:versionID="d0380fa199f6be7a7bff2b86c7dc4835">
  <xsd:schema xmlns:xsd="http://www.w3.org/2001/XMLSchema" xmlns:xs="http://www.w3.org/2001/XMLSchema" xmlns:p="http://schemas.microsoft.com/office/2006/metadata/properties" xmlns:ns2="6719592d-42f9-4331-a016-1868470944c5" xmlns:ns3="df25a99a-1c69-45a9-93ff-ed73211d2714" targetNamespace="http://schemas.microsoft.com/office/2006/metadata/properties" ma:root="true" ma:fieldsID="abcf16ef4c315343807f888d1623fbbc" ns2:_="" ns3:_="">
    <xsd:import namespace="6719592d-42f9-4331-a016-1868470944c5"/>
    <xsd:import namespace="df25a99a-1c69-45a9-93ff-ed73211d27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9592d-42f9-4331-a016-186847094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25a99a-1c69-45a9-93ff-ed73211d271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C240CF-B765-41EC-AD6F-5BAD9C587DDF}"/>
</file>

<file path=customXml/itemProps2.xml><?xml version="1.0" encoding="utf-8"?>
<ds:datastoreItem xmlns:ds="http://schemas.openxmlformats.org/officeDocument/2006/customXml" ds:itemID="{D961D8C7-F5C8-45AC-8CD2-DFF28358775A}">
  <ds:schemaRefs>
    <ds:schemaRef ds:uri="http://schemas.microsoft.com/sharepoint/v3/contenttype/forms"/>
  </ds:schemaRefs>
</ds:datastoreItem>
</file>

<file path=customXml/itemProps3.xml><?xml version="1.0" encoding="utf-8"?>
<ds:datastoreItem xmlns:ds="http://schemas.openxmlformats.org/officeDocument/2006/customXml" ds:itemID="{7ACD4781-5C67-40D4-BD69-D036C225B0AC}">
  <ds:schemaRefs>
    <ds:schemaRef ds:uri="df25a99a-1c69-45a9-93ff-ed73211d2714"/>
    <ds:schemaRef ds:uri="http://purl.org/dc/terms/"/>
    <ds:schemaRef ds:uri="http://schemas.openxmlformats.org/package/2006/metadata/core-properties"/>
    <ds:schemaRef ds:uri="http://schemas.microsoft.com/office/2006/documentManagement/types"/>
    <ds:schemaRef ds:uri="6719592d-42f9-4331-a016-1868470944c5"/>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2</vt:i4>
      </vt:variant>
    </vt:vector>
  </HeadingPairs>
  <TitlesOfParts>
    <vt:vector size="5" baseType="lpstr">
      <vt:lpstr>Investeringsprosjekter SEKF</vt:lpstr>
      <vt:lpstr>Alle samlet</vt:lpstr>
      <vt:lpstr>Ark1</vt:lpstr>
      <vt:lpstr>'Investeringsprosjekter SEKF'!Utskriftsområde</vt:lpstr>
      <vt:lpstr>'Investeringsprosjekter SEKF'!Utskriftstitler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tornsku</dc:creator>
  <cp:keywords/>
  <dc:description/>
  <cp:lastModifiedBy>Årtun, Guri</cp:lastModifiedBy>
  <cp:revision/>
  <dcterms:created xsi:type="dcterms:W3CDTF">2013-05-08T15:34:55Z</dcterms:created>
  <dcterms:modified xsi:type="dcterms:W3CDTF">2020-06-04T10:17:12Z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0x0101001122364504C0774B91A8C83906C34E2B</vt:lpwstr>
  </property>
</Properties>
</file>