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24226"/>
  <mc:AlternateContent xmlns:mc="http://schemas.openxmlformats.org/markup-compatibility/2006">
    <mc:Choice Requires="x15">
      <x15ac:absPath xmlns:x15ac="http://schemas.microsoft.com/office/spreadsheetml/2010/11/ac" url="https://sandneskommune.sharepoint.com/sites/Rapportering2019/Shared Documents/General/1. perioderapport 2019/Saksframlegg/"/>
    </mc:Choice>
  </mc:AlternateContent>
  <xr:revisionPtr revIDLastSave="2" documentId="13_ncr:1_{771EB30A-526A-424C-B507-8197213E72CF}" xr6:coauthVersionLast="43" xr6:coauthVersionMax="43" xr10:uidLastSave="{849BFD8E-3DE2-42F8-9008-AC7C2B433286}"/>
  <bookViews>
    <workbookView xWindow="-120" yWindow="-120" windowWidth="51840" windowHeight="21240" xr2:uid="{00000000-000D-0000-FFFF-FFFF00000000}"/>
  </bookViews>
  <sheets>
    <sheet name="Investeringsprosjekter SEKF" sheetId="1" r:id="rId1"/>
    <sheet name="Alle samlet" sheetId="15" state="hidden" r:id="rId2"/>
    <sheet name="Ark1" sheetId="2" state="hidden" r:id="rId3"/>
    <sheet name="Ark2" sheetId="3" r:id="rId4"/>
  </sheets>
  <externalReferences>
    <externalReference r:id="rId5"/>
  </externalReferences>
  <definedNames>
    <definedName name="_xlnm._FilterDatabase" localSheetId="1" hidden="1">'Alle samlet'!$A$2:$U$98</definedName>
    <definedName name="_xlnm._FilterDatabase" localSheetId="0" hidden="1">'Investeringsprosjekter SEKF'!$A$2:$T$97</definedName>
    <definedName name="_xlnm.Print_Area" localSheetId="0">'Investeringsprosjekter SEKF'!$A$1:$T$70</definedName>
    <definedName name="_xlnm.Print_Titles" localSheetId="0">'Investeringsprosjekter SEKF'!$2:$2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54" i="1" l="1"/>
  <c r="I54" i="1"/>
  <c r="M97" i="1" l="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S6" i="1" s="1"/>
  <c r="M5" i="1"/>
  <c r="M4" i="1"/>
  <c r="M3"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Q100" i="1" l="1"/>
  <c r="M100" i="1"/>
  <c r="L100" i="1"/>
  <c r="K100" i="1"/>
  <c r="J100" i="1"/>
  <c r="I100" i="1"/>
  <c r="H100" i="1"/>
  <c r="G100" i="1"/>
  <c r="N100" i="1" l="1"/>
  <c r="Q101" i="1"/>
  <c r="S97" i="1" l="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S10" i="1"/>
  <c r="S9" i="1"/>
  <c r="S8" i="1"/>
  <c r="S7" i="1"/>
  <c r="S5" i="1"/>
  <c r="S4" i="1"/>
  <c r="S3" i="1"/>
  <c r="L85" i="15"/>
  <c r="M85" i="15" s="1"/>
  <c r="R85" i="15" s="1"/>
  <c r="J85" i="15"/>
  <c r="H85" i="15"/>
  <c r="I85" i="15" s="1"/>
  <c r="L40" i="15"/>
  <c r="M40" i="15" s="1"/>
  <c r="R40" i="15" s="1"/>
  <c r="J40" i="15"/>
  <c r="H40" i="15"/>
  <c r="I40" i="15" s="1"/>
  <c r="L20" i="15"/>
  <c r="M20" i="15" s="1"/>
  <c r="J20" i="15"/>
  <c r="H20" i="15"/>
  <c r="I20" i="15" s="1"/>
  <c r="L62" i="15"/>
  <c r="M62" i="15" s="1"/>
  <c r="R62" i="15" s="1"/>
  <c r="J62" i="15"/>
  <c r="H62" i="15"/>
  <c r="I62" i="15" s="1"/>
  <c r="R15" i="15"/>
  <c r="R92" i="15"/>
  <c r="R91" i="15"/>
  <c r="R90" i="15"/>
  <c r="R70" i="15"/>
  <c r="R59" i="15"/>
  <c r="R48" i="15"/>
  <c r="R33" i="15"/>
  <c r="R29" i="15"/>
  <c r="R24" i="15"/>
  <c r="R17" i="15"/>
  <c r="R9" i="15"/>
  <c r="R8" i="15"/>
  <c r="R7" i="15"/>
  <c r="R6" i="15"/>
  <c r="R5" i="15"/>
  <c r="R53" i="15"/>
  <c r="R47" i="15"/>
  <c r="R36" i="15"/>
  <c r="R34" i="15"/>
  <c r="R32" i="15"/>
  <c r="R3" i="15"/>
  <c r="L93" i="15"/>
  <c r="M93" i="15" s="1"/>
  <c r="R93" i="15" s="1"/>
  <c r="J93" i="15"/>
  <c r="H93" i="15"/>
  <c r="I93" i="15" s="1"/>
  <c r="L61" i="15"/>
  <c r="M61" i="15" s="1"/>
  <c r="J61" i="15"/>
  <c r="H61" i="15"/>
  <c r="I61" i="15" s="1"/>
  <c r="L12" i="15"/>
  <c r="M12" i="15" s="1"/>
  <c r="R12" i="15" s="1"/>
  <c r="J12" i="15"/>
  <c r="H12" i="15"/>
  <c r="I12" i="15" s="1"/>
  <c r="R98" i="15"/>
  <c r="R97" i="15"/>
  <c r="R94" i="15"/>
  <c r="R86" i="15"/>
  <c r="R65" i="15"/>
  <c r="R54" i="15"/>
  <c r="R52" i="15"/>
  <c r="R41" i="15"/>
  <c r="R39" i="15"/>
  <c r="R58" i="15"/>
  <c r="R50" i="15"/>
  <c r="R49" i="15"/>
  <c r="R45" i="15"/>
  <c r="R37" i="15"/>
  <c r="R31" i="15"/>
  <c r="R27" i="15"/>
  <c r="R19" i="15"/>
  <c r="R95" i="15"/>
  <c r="Q46" i="15"/>
  <c r="R46" i="15" s="1"/>
  <c r="R44" i="15"/>
  <c r="R42" i="15"/>
  <c r="R35" i="15"/>
  <c r="R30" i="15"/>
  <c r="R26" i="15"/>
  <c r="R25" i="15"/>
  <c r="R23" i="15"/>
  <c r="R22" i="15"/>
  <c r="R21" i="15"/>
  <c r="R18" i="15"/>
  <c r="R4" i="15"/>
  <c r="L81" i="15"/>
  <c r="M81" i="15" s="1"/>
  <c r="R81" i="15" s="1"/>
  <c r="J81" i="15"/>
  <c r="H81" i="15"/>
  <c r="I81" i="15" s="1"/>
  <c r="L80" i="15"/>
  <c r="M80" i="15" s="1"/>
  <c r="R80" i="15" s="1"/>
  <c r="J80" i="15"/>
  <c r="H80" i="15"/>
  <c r="I80" i="15" s="1"/>
  <c r="L79" i="15"/>
  <c r="M79" i="15" s="1"/>
  <c r="R79" i="15" s="1"/>
  <c r="J79" i="15"/>
  <c r="H79" i="15"/>
  <c r="I79" i="15" s="1"/>
  <c r="L78" i="15"/>
  <c r="M78" i="15" s="1"/>
  <c r="J78" i="15"/>
  <c r="H78" i="15"/>
  <c r="I78" i="15" s="1"/>
  <c r="L77" i="15"/>
  <c r="M77" i="15" s="1"/>
  <c r="R77" i="15" s="1"/>
  <c r="J77" i="15"/>
  <c r="H77" i="15"/>
  <c r="I77" i="15" s="1"/>
  <c r="L76" i="15"/>
  <c r="M76" i="15" s="1"/>
  <c r="R76" i="15" s="1"/>
  <c r="J76" i="15"/>
  <c r="H76" i="15"/>
  <c r="I76" i="15" s="1"/>
  <c r="L75" i="15"/>
  <c r="M75" i="15" s="1"/>
  <c r="R75" i="15" s="1"/>
  <c r="J75" i="15"/>
  <c r="H75" i="15"/>
  <c r="I75" i="15" s="1"/>
  <c r="L74" i="15"/>
  <c r="M74" i="15" s="1"/>
  <c r="J74" i="15"/>
  <c r="H74" i="15"/>
  <c r="I74" i="15" s="1"/>
  <c r="N40" i="15" l="1"/>
  <c r="S100" i="1"/>
  <c r="S101" i="1" s="1"/>
  <c r="S102" i="1" s="1"/>
  <c r="N79" i="15"/>
  <c r="N12" i="15"/>
  <c r="N80" i="15"/>
  <c r="N20" i="15"/>
  <c r="R20" i="15"/>
  <c r="N85" i="15"/>
  <c r="N62" i="15"/>
  <c r="N75" i="15"/>
  <c r="N76" i="15"/>
  <c r="N81" i="15"/>
  <c r="N77" i="15"/>
  <c r="N61" i="15"/>
  <c r="R61" i="15"/>
  <c r="N93" i="15"/>
  <c r="R78" i="15"/>
  <c r="N78" i="15"/>
  <c r="N74" i="15"/>
  <c r="R74" i="15"/>
</calcChain>
</file>

<file path=xl/sharedStrings.xml><?xml version="1.0" encoding="utf-8"?>
<sst xmlns="http://schemas.openxmlformats.org/spreadsheetml/2006/main" count="1203" uniqueCount="271">
  <si>
    <t>Nr</t>
  </si>
  <si>
    <t>Beløp i hele tusen</t>
  </si>
  <si>
    <t>Prosjektnr</t>
  </si>
  <si>
    <t>Prosjekt</t>
  </si>
  <si>
    <t>Prosjektleder</t>
  </si>
  <si>
    <t>Status</t>
  </si>
  <si>
    <t>Vedtatt totalramme</t>
  </si>
  <si>
    <t>Totalt forbruk</t>
  </si>
  <si>
    <t>Nytt rådhus, kvartalet A4</t>
  </si>
  <si>
    <t xml:space="preserve">Jarle </t>
  </si>
  <si>
    <t>ØP</t>
  </si>
  <si>
    <t>Skeianetunet, rehabilitering</t>
  </si>
  <si>
    <t>Ny hovedbrannstasjon</t>
  </si>
  <si>
    <t>Ingunn</t>
  </si>
  <si>
    <t>K2</t>
  </si>
  <si>
    <t>Felles øyeblikkelig hjelp-tilbud i ny brannstasjon</t>
  </si>
  <si>
    <t>Ambulansestasjon</t>
  </si>
  <si>
    <t>Vitenfabrikken II</t>
  </si>
  <si>
    <t>Tone</t>
  </si>
  <si>
    <t>K0</t>
  </si>
  <si>
    <t>Rullerende årsbevilgning</t>
  </si>
  <si>
    <t>Nytt avlastninssenter med barnebolig</t>
  </si>
  <si>
    <t>Morten</t>
  </si>
  <si>
    <t>Rolf</t>
  </si>
  <si>
    <t>Rusvernet på Soma, nytt hovedbygg</t>
  </si>
  <si>
    <t>Boligsosial handlingsplan, kjøp av 20 boenheter per år</t>
  </si>
  <si>
    <t>John</t>
  </si>
  <si>
    <t>Boliger for vanskeligstilte</t>
  </si>
  <si>
    <t>Bofellesskap for personer med psyk. Lidelse, 12 pl, ferdig til 2018</t>
  </si>
  <si>
    <t>Syrinveien 2A</t>
  </si>
  <si>
    <t>Underprosjekt til Bolig sosial handlingsplan. Småhus - 2 per år</t>
  </si>
  <si>
    <t>Rundeskogen BOAS 61 plasser</t>
  </si>
  <si>
    <t>Fridtjov</t>
  </si>
  <si>
    <t>Rehabilitering omsorgsbygg</t>
  </si>
  <si>
    <t>Figgjo skole, sanering og nybygg</t>
  </si>
  <si>
    <t>Skoler, utendørsanlegg</t>
  </si>
  <si>
    <t>Buggeland skole, utvidelse</t>
  </si>
  <si>
    <t>Ny ungdomsskole Bogafjell U18-skole</t>
  </si>
  <si>
    <t>Sandved skole, utvidelse</t>
  </si>
  <si>
    <t>Malmheim skole, utvid. Og modernisering(ferdig 2019)</t>
  </si>
  <si>
    <t>Rehabilitering skoler</t>
  </si>
  <si>
    <t>Brannsikringstiltak i kommunale boliger</t>
  </si>
  <si>
    <t>Utendørsanlegg, barnehager</t>
  </si>
  <si>
    <t>Barnehage i gamle kulturskolebygget, Langgt. 74</t>
  </si>
  <si>
    <t>Rehabilitering barnehager</t>
  </si>
  <si>
    <t>ENØK, tiltak kommunale bygg</t>
  </si>
  <si>
    <t>ENØK, utfasing av oljekjel</t>
  </si>
  <si>
    <t>Enova program energibesparende tiltak i skolebygg for reduksjon av energibehov</t>
  </si>
  <si>
    <t>ITV-anlegg (kameraovervåking)</t>
  </si>
  <si>
    <t>Universell utforming</t>
  </si>
  <si>
    <t>Innemiljø i øvrige kommunale bygg, oppgradering</t>
  </si>
  <si>
    <t>Radontiltak i bygg med for høye Bq verdier</t>
  </si>
  <si>
    <t>Nytt produksjonskjøkken på Vatne</t>
  </si>
  <si>
    <t>Omlegging intern kommunikasjon for tekniske styresystemer</t>
  </si>
  <si>
    <t>Adgangskontr.anlegg - utfasing eldre låsesystem, overg. til elektr. skallsikring</t>
  </si>
  <si>
    <t>Risikovurdering av varmetekniske anlegg i kommunens formålsbygg</t>
  </si>
  <si>
    <t>Branntekniske tiltak i barnehager</t>
  </si>
  <si>
    <t>Branntekniske tiltak i helsebygg</t>
  </si>
  <si>
    <t>Branntekniske tiltak i skoler</t>
  </si>
  <si>
    <t>Branntekn. Tiltak i kommunale formålsbygg</t>
  </si>
  <si>
    <t>Sandnes idrettspark, Giskehall 2</t>
  </si>
  <si>
    <t>Riskahallen rehabilitering</t>
  </si>
  <si>
    <t>Iglemyr svømmehall</t>
  </si>
  <si>
    <t>VEDLEGG 5</t>
  </si>
  <si>
    <t>SEKF forbruk</t>
  </si>
  <si>
    <t>Prosent av årsbudsjett</t>
  </si>
  <si>
    <t>Status framdrift</t>
  </si>
  <si>
    <t>SK Regnskap</t>
  </si>
  <si>
    <t>FH boliger, 10 boenheter, ferdig 2020</t>
  </si>
  <si>
    <t>Langgata 72 helsestasjon</t>
  </si>
  <si>
    <t>Planlegging av elevplasser ved Skeiane ung.skole</t>
  </si>
  <si>
    <t>Lyse fjernvarme tilkobling kommunale bygg</t>
  </si>
  <si>
    <t>Alarmoverføring og heisalarmanlegg</t>
  </si>
  <si>
    <t>Langgata 76, utskiftning av tak, utvendig rehabilitering</t>
  </si>
  <si>
    <t>Tilpasninger Hanamyrveien</t>
  </si>
  <si>
    <t>Omsorgsboliger m heldøgnstj. For pers m store adferdsutfordringer</t>
  </si>
  <si>
    <t>Programvare og programmering fagservere i kommunens formålsbygg</t>
  </si>
  <si>
    <t>Regulering Vagle- og Vatneleiren, gamle Figgjo og gamle Vatne skole, Riskatun</t>
  </si>
  <si>
    <t>Rehabilitering idrettsbygg</t>
  </si>
  <si>
    <t>Forprosjekt ombygging/utvidelse Sviland skole</t>
  </si>
  <si>
    <t>Leif Arne</t>
  </si>
  <si>
    <t>Ventilasjonsanlegg Lura bydelshus</t>
  </si>
  <si>
    <t>Lura BOAS - ventilasjon, vannbåren varme og SD anlegg</t>
  </si>
  <si>
    <t>1.ter 17</t>
  </si>
  <si>
    <t>Framdrift</t>
  </si>
  <si>
    <t>Usikker</t>
  </si>
  <si>
    <t>Ganske sikker</t>
  </si>
  <si>
    <t>Sikker</t>
  </si>
  <si>
    <t>Før plan</t>
  </si>
  <si>
    <t>Etter plan</t>
  </si>
  <si>
    <t>Grp.prosjekt</t>
  </si>
  <si>
    <t>Regnskap</t>
  </si>
  <si>
    <t>Budsjett inkl. endring</t>
  </si>
  <si>
    <t>Sentrum parkeringsanlegg A8</t>
  </si>
  <si>
    <t>Rehabilitering kulturbygg</t>
  </si>
  <si>
    <t>Bofellesskap for unge funksjonshemmede med 14 plasser</t>
  </si>
  <si>
    <t>Nytt aktivitetssenter Vågsgjerd</t>
  </si>
  <si>
    <t>Skaarlia skole</t>
  </si>
  <si>
    <t>Stangeland skole, 4 nye grupperom</t>
  </si>
  <si>
    <t>Nye elevplasser Sandved</t>
  </si>
  <si>
    <t>Kleivane, ny barnehage med 6 avd.</t>
  </si>
  <si>
    <t>Prosjektering, ny barnehage Hana</t>
  </si>
  <si>
    <t>Oppgradering av dusjanlegg for å hindre legionella</t>
  </si>
  <si>
    <t>Giskehallen, rehabilitering av svømmehall</t>
  </si>
  <si>
    <t>Austråtthallen - Utbedring/etablering av bæring av tak</t>
  </si>
  <si>
    <t>Austråtthallen - Nytt gulv og etablering av drenering</t>
  </si>
  <si>
    <t>Budsjettjustering i sak om 1. perioderapport</t>
  </si>
  <si>
    <t>Nedgravde avfallscontainere</t>
  </si>
  <si>
    <t>Rehabilitering kommunale boliger, ca 24 per år</t>
  </si>
  <si>
    <t>Ombygging Skeianegt.14</t>
  </si>
  <si>
    <t>Prosjektering endringer ift bruk av bygningsmasse Åse boas</t>
  </si>
  <si>
    <t>Som planlagt</t>
  </si>
  <si>
    <t>Kostnads-estimat</t>
  </si>
  <si>
    <t>Regnskap april 2019</t>
  </si>
  <si>
    <t>Søkt videreført fra 2018</t>
  </si>
  <si>
    <t>Budsjett 2019</t>
  </si>
  <si>
    <t>Totalt budsjett 2019</t>
  </si>
  <si>
    <t>Prognose på årets utgifter 2019</t>
  </si>
  <si>
    <t>Foreldreinitiativet 3</t>
  </si>
  <si>
    <t>Prestholen, ny personalbase</t>
  </si>
  <si>
    <t>Utredning for relokalisering av Altona til Soma skole</t>
  </si>
  <si>
    <t>Sløydsal Ganddal skole</t>
  </si>
  <si>
    <t>Liten flerbrukshall, Skaarlia</t>
  </si>
  <si>
    <t>Sandnes kunst- og kulturhus, bygg tilp KINOKINO</t>
  </si>
  <si>
    <t>KinoKino og Stasjon K rehabilitering</t>
  </si>
  <si>
    <t>Kulturhuset - rehabilitering</t>
  </si>
  <si>
    <t>Vitenfabrikken - nytt gulv på kjøkken</t>
  </si>
  <si>
    <t>Kulturhuset - nytt tautrekk og lysanlegg</t>
  </si>
  <si>
    <t>Ombygging boligrigg på Soma</t>
  </si>
  <si>
    <t>Planlegging neste bolig psykisk lidelse</t>
  </si>
  <si>
    <t>Boenhet med personalbase</t>
  </si>
  <si>
    <t>Nye sykehjemsplasser Lunde</t>
  </si>
  <si>
    <t>Reservestrøm boas</t>
  </si>
  <si>
    <t>Varslingsanlegg</t>
  </si>
  <si>
    <t>Oppgradering av brannvarslingsanlegg, tiltaksplaner og rommerking</t>
  </si>
  <si>
    <t>Branntekniske tiltak i idretts- og kulturbygg</t>
  </si>
  <si>
    <t>Solskjerming skoler</t>
  </si>
  <si>
    <t>Merking av parkeringsplasser på skoler og barnehager</t>
  </si>
  <si>
    <t>Garderobeanlegg Vagleleiren</t>
  </si>
  <si>
    <t>Pågår</t>
  </si>
  <si>
    <t>Forprosjekt pågår</t>
  </si>
  <si>
    <t>Påbegynnes før sommeren og ferdigstilles ila året</t>
  </si>
  <si>
    <t>Ferdigstilt. Avventer sluttfakturering</t>
  </si>
  <si>
    <t>Prosjektering pågår. Ferdgistilles ila året.</t>
  </si>
  <si>
    <t>Flere små prosjekter i ulike faser</t>
  </si>
  <si>
    <t>Sansynligvis ikke nok midler til å sprinkle serviceleiligheter i Rovik BOAS. Meldes opp i tertialrapport eller økonomiplan?</t>
  </si>
  <si>
    <t>Usikker på om nok midler.</t>
  </si>
  <si>
    <t>Usikker på kapasitet internt/eksternt for å gjennomføre alt. Bedre info ved 2.perioderapport.</t>
  </si>
  <si>
    <t>Mulighetsstudie initieres snarlig. Prosjektet avhenger av eiendomsavklaringer.</t>
  </si>
  <si>
    <t>Fremdrift avhenger av kommunal saksgang og interessenter i området. 1 MNOK overføres til 2020.</t>
  </si>
  <si>
    <t>Ferdigstilling pågår. Resterende 1.447 MNOK blir ikke brukt og kan reduseres i budsjettet.</t>
  </si>
  <si>
    <t>Anbudsprosess pågår</t>
  </si>
  <si>
    <t>Prosess med ny rammeavtale er i gang.</t>
  </si>
  <si>
    <t>Pågår. Stor ressursmangel i SEKF innen energi, gir stor usikkerhet ifht fremdrift.</t>
  </si>
  <si>
    <t>Avhenger av at beboere flytter ut. Per april har det vært få utflyttinger, men dette kan endres raskt.</t>
  </si>
  <si>
    <t>Pågår. Avventer skolebehovsplan, samt prosjekt i Langgata 72/76.</t>
  </si>
  <si>
    <t/>
  </si>
  <si>
    <t>Ferdig</t>
  </si>
  <si>
    <t>2103107 Brattebø: bruker 12.050 mnok i 2019</t>
  </si>
  <si>
    <t>Ferdig, men skal gjøres noen tilpasninger på varmeanlegget</t>
  </si>
  <si>
    <t>Olsokveien. Reguleringsplan 2.gangsbehandles i august</t>
  </si>
  <si>
    <t>Overføres til 2020</t>
  </si>
  <si>
    <t>Sørbø/Hove. Avventer avklaringer med Husbank før prosjektet går videre.</t>
  </si>
  <si>
    <t>Regulering pågår</t>
  </si>
  <si>
    <t>Skeinanegata. Regulering pågår</t>
  </si>
  <si>
    <t>Tomteavklaringer pågår</t>
  </si>
  <si>
    <t>Ferdgistilling uteområder pågår. Prosjektet er overtatt.</t>
  </si>
  <si>
    <t>Pågår. Ferdig til skolestart 2019.</t>
  </si>
  <si>
    <t>Ref styresak SEKF 006-19.</t>
  </si>
  <si>
    <t>Ref prosjektnr 30010</t>
  </si>
  <si>
    <t>gjenstående utbedringer gjennomføres i 2019</t>
  </si>
  <si>
    <t>Mangler avklaring av bestilling for byggetrinn 1. Grunnerverv av S1 ikke ferdigstilt. Detaljregulering av S1 pågår, ventelig 1.gangsbegandling auguat 2019. Riving av eksisterende bygningsmasse omsøkes og igangsettes så fort grunnerverv er på plass. Prosjektering av byggetrinn 1 igangsettes så fort innhold i byggetrinn 1 er avklart og bestilling fra rådmannen foreligger</t>
  </si>
  <si>
    <t>Prosjekteres i 2019 og gjennomføres sommeren 2020. Samkjøres med prosjekt 15016</t>
  </si>
  <si>
    <t>todelt prosjekt, utvendig arbeid ferdigstilt. Invendige arbeider ferdigstilles i 2019</t>
  </si>
  <si>
    <t xml:space="preserve">Utarbeidelse av dispensasjonssøknad pågår. Mottatt merknader fra naboer. </t>
  </si>
  <si>
    <t>Tlevekår har meldt at dette prosjektet utgår.</t>
  </si>
  <si>
    <t>Siste byggetrinn skal tas i bruk medio desember 2019</t>
  </si>
  <si>
    <t>Avsetning gjelder fjernvarmeinstallasjon (Lyse) som bør samkjøres med gravearbeider for Langgt 72 og 76</t>
  </si>
  <si>
    <t xml:space="preserve">Kjøletunneller må bygges om, reklamasjonssak pågår. </t>
  </si>
  <si>
    <t>RBR har bedt om revidert omfang av garderobeanlegg. SEKF har purret RBR flere ganger for å få behovsavklaring. Prosjektering og rekalkulering igangsettes så snart svar fra RBR foreligger.</t>
  </si>
  <si>
    <t>Prosjekteres i 2019 og gjennomføres sommeren 2020. Samkjøres med prosjekt 15019</t>
  </si>
  <si>
    <t>usikker</t>
  </si>
  <si>
    <t>sikker</t>
  </si>
  <si>
    <t>Planlagt delovertagelse 16/5-19</t>
  </si>
  <si>
    <t>Prosjektet er ikke startet</t>
  </si>
  <si>
    <t>Reklamasjonsarbeider pågår</t>
  </si>
  <si>
    <t>Grunn- og betongarbeider pågår</t>
  </si>
  <si>
    <t>Rammetillatelse er sendt inn, avtale vedr. plassering av BK er ikke på plass</t>
  </si>
  <si>
    <t>Reklamasjonsarbeid pågår</t>
  </si>
  <si>
    <t>Prosjektomfang er usikkert.</t>
  </si>
  <si>
    <t xml:space="preserve"> K2 i sept. 2019 og ferdigstillelse av prosjekt Q2 2020 </t>
  </si>
  <si>
    <t>Tine sjekker budsjett 2018</t>
  </si>
  <si>
    <t xml:space="preserve">Overtatt. </t>
  </si>
  <si>
    <t>Utviklingsavdelingen foretar mulighetsstudie/regulering</t>
  </si>
  <si>
    <t>K0 lagt frem. Oppstart bygging Q3 2019</t>
  </si>
  <si>
    <t>Ferdig til skolestart 2021</t>
  </si>
  <si>
    <t>Oppstart arbeid mai 2019 pga Sandved elever som skal dit fra aug 19</t>
  </si>
  <si>
    <t>Ferdgistillingsfase</t>
  </si>
  <si>
    <t>Fredmdrift avhenger av ferdgistilling av Iglemyr svømmehall. Forprosjekt pågår</t>
  </si>
  <si>
    <t>Ferdigstillingsarbeid pågår</t>
  </si>
  <si>
    <t>Utføres sommeren 2019 (i skolens ferie)</t>
  </si>
  <si>
    <t>utgår</t>
  </si>
  <si>
    <t>Utvikling</t>
  </si>
  <si>
    <t>Avhenger av bestilling fra bolig-sosial</t>
  </si>
  <si>
    <t>Oppstart byggearbeid forventet november/desember</t>
  </si>
  <si>
    <t>Bygging pågår. Ferdgistilles høst 2020.</t>
  </si>
  <si>
    <t>Levekår har meldt at dette prosjektet utgår.</t>
  </si>
  <si>
    <t>Det er kjøpt flere boliger og flere større boenheter enn tidligere år. Det er stor sannsynlighet for at budsjettmidlene blir brukt opp i 2019</t>
  </si>
  <si>
    <t>Bofellesskap for personer med psykisk lidelse, 9 plasser</t>
  </si>
  <si>
    <t>Boliger for mennesker med funksjonsnedsettelser, 8 boenheter</t>
  </si>
  <si>
    <t>Består av flere underprosjekt:
2103107 Brattebø: bruker budsjettet på kr 12 050' i 2019. 
Tun Lura nord: omfattende prosess. Bruker nok ikke mer enn kr 1 million av budsjettet på kr 8,2 millioner i 2019.</t>
  </si>
  <si>
    <t>Malmheim skole, utvid. Og modernisering, B7-skole</t>
  </si>
  <si>
    <t>Gjenstående utbedringer gjennomføres i 2019, ref SEKF sak 138-18.</t>
  </si>
  <si>
    <t>Forprosjekt pågår, ref K0 i SEKF sak 032-19</t>
  </si>
  <si>
    <t>Oppstart byggearbeid forventet november/desember. Byggene måtte rives innvendig for å kunne få tilstrekkelig info om tilstand. Rivningsarbeidet er ferdgistilt. Utføres i felles entreprise med Langgata 72 - Helsestasjon. K0 ventes fremlagt juni 2019.</t>
  </si>
  <si>
    <t>Prosjektet er ikke startet. Boligriggen står på dispensasjon og det må avklares om det i det hele tatt er løselig å bygge om.</t>
  </si>
  <si>
    <t xml:space="preserve">Pågår på følgende underprosjekt: Austått Boas, Rovik Boas, Åse Boas, Lunde Boas, Trones Boas, EFF-enheter, Lura Boas </t>
  </si>
  <si>
    <t>Rogaland Brann og Redning (RBR) har bedt om revidert omfang av garderobeanlegg. SEKF har purret RBR flere ganger for å få behovsavklaring. Prosjektering og rekalkulering igangsettes så snart svar fra RBR foreligger.</t>
  </si>
  <si>
    <t>Ferdig, men skal gjøres noen tilpasninger på varmeanlegget. Det ligger an til et underforbruk totalt på prosjektet som mye skyldes at det ikke er brukt av marginer, samt lavere generelle kostnader enn budsjettert.</t>
  </si>
  <si>
    <t>Prosjektet er ferdigstilt.</t>
  </si>
  <si>
    <t>Pågår på følgende underprosjekt: Tranegården, Skeiane Eldresenter, KinoKino og Varatun Gård.</t>
  </si>
  <si>
    <t>Prosjekteres i 2019 og gjennomføres sommeren 2020. Samkjøres med prosjekt 15019.</t>
  </si>
  <si>
    <t>Påbegynnes før sommeren og ferdigstilles i løpet av året.</t>
  </si>
  <si>
    <t>Prosjekteres i 2019 og gjennomføres sommeren 2020. Samkjøres med prosjekt 15016.</t>
  </si>
  <si>
    <t>Bygges på Sørbø/Hove. Avventer avklaringer med Husbanken før prosjektet går videre.</t>
  </si>
  <si>
    <t>Bygges i Olsokveien. Reguleringsplan 2.gangsbehandles i august 2019.</t>
  </si>
  <si>
    <t>Todelt prosjekt, utvendig arbeid ferdigstilt. Invendige arbeider ferdigstilles i 2019.</t>
  </si>
  <si>
    <t>Regulering pågår.</t>
  </si>
  <si>
    <t>Bygges i Skeinanegata. Regulering pågår.</t>
  </si>
  <si>
    <t>Prosjektomfang er usikkert. Avklaringer med bruker i forhold til tomtestørrelser og romprogram pågår.</t>
  </si>
  <si>
    <t>Tomteavklaringer pågår.</t>
  </si>
  <si>
    <t>Utviklingsavdelingen foretar mulighetsstudie/regulering.</t>
  </si>
  <si>
    <t>Reklamasjonsarbeider pågår.</t>
  </si>
  <si>
    <t xml:space="preserve">Fremdrift avhenger av kommunal saksgang og interessenter i området. </t>
  </si>
  <si>
    <t xml:space="preserve"> Overføres til 2020</t>
  </si>
  <si>
    <t>Pågår. Kostnadsestimatet totalt sett er ikke usikkert, men det er usikkert om hele hele beløpet på kr 7 millioner blir brukt i 2019.</t>
  </si>
  <si>
    <t>Pågår på følgende underprosjekt: Buggeland,Trones,Lundehaugen,Kyrkjevollen,Stangeland,Bogafjell, Hommersåk,Aspervika,Austrått.</t>
  </si>
  <si>
    <t>Grunn- og betongarbeider pågår.</t>
  </si>
  <si>
    <t>Siste byggetrinn skal tas i bruk medio desember 2019.</t>
  </si>
  <si>
    <t>Rammetillatelse er sendt inn, men avtale vedrørende plassering av brannkumme er ikke på plass.</t>
  </si>
  <si>
    <t>Pågår på følgende underprosjekt: Kyrkjevollen, Lura, Trones, Skeiane gymbygg.</t>
  </si>
  <si>
    <t>Ferdig til skolestart 2021.</t>
  </si>
  <si>
    <t>Venter på avklaringer. Mer omfattende prosess enn forutsatt, blant annet grunnet mulighetsstudie.</t>
  </si>
  <si>
    <t>Anbudsprosess pågår.</t>
  </si>
  <si>
    <t>Pågår på følgende underprosjekt: Figgjo,Varatun, Stangelandsforen.</t>
  </si>
  <si>
    <t>Reklamasjonsarbeid pågår.</t>
  </si>
  <si>
    <t>Avsetning gjelder fjernvarmeinstallasjon (Lyse) som bør samkjøres med gravearbeider for Langgt 72 og 76.</t>
  </si>
  <si>
    <t>Pågår på følgende underprosjekt: Porsholen, Sørbø, Øygard,Stangeland, Trones, Ganddal, Varatun.</t>
  </si>
  <si>
    <t>Oppstart byggearbeid forventet november/desember. Byggene måtte rives innvendig for å kunne få tilstrekkelig info om tilstand. Rivningsarbeidet er ferdgistilt. Endrede bestillinger fra rådmann i forhold til ønsker fra bruker gjør at det må omprosjekteres noe og en kommer senere i gang. K0 ventes fremlagt juni 2019.</t>
  </si>
  <si>
    <t>Pågår. Kapasitetsutfordringer i SEKF gjør at prosjektene har noe etterslep på framdrift.</t>
  </si>
  <si>
    <t xml:space="preserve">Ferdigstilling pågår. </t>
  </si>
  <si>
    <t>Ferdigstillingsfase.</t>
  </si>
  <si>
    <t>Prosjektet pågår.</t>
  </si>
  <si>
    <t>Prosjektet pågår. Stor ressursmangel i SEKF innen energi, gir stor usikkerhet i forhold til framdrift.</t>
  </si>
  <si>
    <t>Flere små prosjekter i ulike faser.</t>
  </si>
  <si>
    <t>Sansynligvis ikke nok midler til å sprinkle serviceleiligheter i Rovik boas. Meldes opp i andre perioderapport.</t>
  </si>
  <si>
    <t>Usikkerhet rundt kostnadsestimat grunnet økte priser, samt at noen steder må det graves ned flere containere.</t>
  </si>
  <si>
    <t>Prosjektet pågår. Avventer skolebehovsplan, samt prosjekt i Langgata 72/76.</t>
  </si>
  <si>
    <t xml:space="preserve">Figgjo skole: framdrift avhenger av brukermedvirkning.
Riskatun: Etter varsel om planoppstart er det  kommet merknad fra fylkesmannen. Det er derfor usikkert om planarbeidet vil bli gjennomført. 
Vagleleiren: avventer rapport fra scanning av grunnforhold.
Vatne skole: ikke påbgynt. </t>
  </si>
  <si>
    <t>Bygging pågår og ferdgistilles høst 2020. Varslede forsinkelser i prosjektet gir følgende forskyvning i estimerte utgifter.</t>
  </si>
  <si>
    <t>Framdrift avhenger av ferdigstilling av Iglemyr svømmehall. Forprosjekt pågår</t>
  </si>
  <si>
    <t>Rehab Sørbøhallen (inkludert nytt lysanlegg) pågår og rehab Hanahallen påbegynnes snarlig.</t>
  </si>
  <si>
    <t>Ferdigstillingsarbeid pågår.</t>
  </si>
  <si>
    <t>Utføres sommeren 2019 (i skolens ferie). Prosjekt 60014 branntiltak idrettshaller har tidligere blitt slått sammen med dette siden tiltakene skal gjøres i samme entreprise.</t>
  </si>
  <si>
    <t>K0 vedtatt i bsak 11/19 med prosjektering og oppstart grunnarbeider høsten 2019 innenfor en ramme på kr 8 millioner.</t>
  </si>
  <si>
    <t>Altona skole og ressurssenter - flytte til Soma skole</t>
  </si>
  <si>
    <t>Mangler avklaring av bestilling for byggetrinn 1. Grunnerverv av S1 er ikke ferdigstilt. Detaljregulering av S1 pågår, ventelig 1.gangsbehandling i august 2019. Riving av eksisterende bygningsmasse omsøkes og igangsettes så fort grunnerverv er på plass. Prosjektering av byggetrinn 1 igangsettes så fort innhold i byggetrinn 1 er avklart og bestilling fra rådmannen foreligger. Kr 35 millioner overføres til 2020.</t>
  </si>
  <si>
    <t xml:space="preserve"> K2 i september 2019 og ferdigstillelse av prosjekt andre kvartal 2020 </t>
  </si>
  <si>
    <t>K0 lagt frem. Oppstart bygging tredje kvartal 2019</t>
  </si>
  <si>
    <t>Prosjektering pågår. Ferdigstilles i løpet av året.</t>
  </si>
  <si>
    <t>Oppstart arbeid mai 2019 grunnet Sandved elever som skal dit fra august 2019. Kr 3 millioner forskuttert, ref bsak 57/19.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</si>
</sst>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
    <numFmt numFmtId="166" formatCode="#,##0,"/>
    <numFmt numFmtId="167" formatCode="_ * #,##0_ ;_ * \-#,##0_ ;_ * &quot;-&quot;??_ ;_ @_ "/>
  </numFmts>
  <fonts count="12" x14ac:knownFonts="1">
    <font>
      <sz val="11"/>
      <color theme="1"/>
      <name val="Calibri"/>
      <family val="2"/>
      <scheme val="minor"/>
    </font>
    <font>
      <sz val="10"/>
      <name val="Arial"/>
      <family val="2"/>
    </font>
    <font>
      <sz val="11"/>
      <color theme="1"/>
      <name val="Calibri"/>
      <family val="2"/>
      <scheme val="minor"/>
    </font>
    <font>
      <sz val="10"/>
      <color theme="1"/>
      <name val="Times New Roman"/>
      <family val="1"/>
    </font>
    <font>
      <b/>
      <u/>
      <sz val="10"/>
      <color theme="1"/>
      <name val="Times New Roman"/>
      <family val="1"/>
    </font>
    <font>
      <sz val="10"/>
      <color theme="0"/>
      <name val="Times New Roman"/>
      <family val="1"/>
    </font>
    <font>
      <sz val="11"/>
      <color theme="0"/>
      <name val="Times New Roman"/>
      <family val="1"/>
    </font>
    <font>
      <b/>
      <sz val="10"/>
      <color theme="1"/>
      <name val="Times New Roman"/>
      <family val="1"/>
    </font>
    <font>
      <b/>
      <sz val="12"/>
      <color theme="1"/>
      <name val="Times New Roman"/>
      <family val="1"/>
    </font>
    <font>
      <sz val="10"/>
      <color rgb="FFFF0000"/>
      <name val="Times New Roman"/>
      <family val="1"/>
    </font>
    <font>
      <b/>
      <sz val="11"/>
      <color theme="1"/>
      <name val="Calibri"/>
      <family val="2"/>
      <scheme val="minor"/>
    </font>
    <font>
      <sz val="10"/>
      <name val="Times New Roman"/>
      <family val="1"/>
    </font>
  </fonts>
  <fills count="5">
    <fill>
      <patternFill patternType="none"/>
    </fill>
    <fill>
      <patternFill patternType="gray125"/>
    </fill>
    <fill>
      <patternFill patternType="solid">
        <fgColor rgb="FF0061AA"/>
        <bgColor indexed="64"/>
      </patternFill>
    </fill>
    <fill>
      <patternFill patternType="solid">
        <fgColor rgb="FFEEECE1"/>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s>
  <cellStyleXfs count="4">
    <xf numFmtId="0" fontId="0" fillId="0" borderId="0"/>
    <xf numFmtId="164" fontId="2" fillId="0" borderId="0" applyFont="0" applyFill="0" applyBorder="0" applyAlignment="0" applyProtection="0"/>
    <xf numFmtId="0" fontId="1" fillId="0" borderId="0"/>
    <xf numFmtId="9" fontId="2" fillId="0" borderId="0" applyFont="0" applyFill="0" applyBorder="0" applyAlignment="0" applyProtection="0"/>
  </cellStyleXfs>
  <cellXfs count="65">
    <xf numFmtId="0" fontId="0" fillId="0" borderId="0" xfId="0"/>
    <xf numFmtId="0" fontId="3" fillId="0" borderId="0" xfId="0" applyFont="1" applyAlignment="1">
      <alignment wrapText="1"/>
    </xf>
    <xf numFmtId="0" fontId="3" fillId="0" borderId="0" xfId="0" applyFont="1"/>
    <xf numFmtId="0" fontId="4" fillId="0" borderId="0" xfId="0" applyFont="1" applyAlignment="1">
      <alignment wrapText="1"/>
    </xf>
    <xf numFmtId="0" fontId="5" fillId="0" borderId="0" xfId="0" applyFont="1"/>
    <xf numFmtId="0" fontId="3" fillId="3" borderId="4" xfId="0" applyFont="1" applyFill="1" applyBorder="1" applyAlignment="1">
      <alignment vertical="top" wrapText="1"/>
    </xf>
    <xf numFmtId="0" fontId="3" fillId="3" borderId="6" xfId="0" applyFont="1" applyFill="1" applyBorder="1" applyAlignment="1">
      <alignment vertical="top" wrapText="1"/>
    </xf>
    <xf numFmtId="165" fontId="3" fillId="3" borderId="7" xfId="3" applyNumberFormat="1" applyFont="1" applyFill="1" applyBorder="1" applyAlignment="1">
      <alignment horizontal="right" vertical="top" wrapText="1"/>
    </xf>
    <xf numFmtId="0" fontId="5" fillId="2" borderId="2" xfId="0" applyFont="1" applyFill="1" applyBorder="1" applyAlignment="1">
      <alignment horizontal="left" vertical="center" wrapText="1"/>
    </xf>
    <xf numFmtId="0" fontId="3" fillId="3" borderId="8" xfId="0" applyFont="1" applyFill="1" applyBorder="1" applyAlignment="1">
      <alignment vertical="top" wrapText="1"/>
    </xf>
    <xf numFmtId="0" fontId="5" fillId="2" borderId="2" xfId="0" applyFont="1" applyFill="1" applyBorder="1" applyAlignment="1">
      <alignment horizontal="center" vertical="center" wrapText="1"/>
    </xf>
    <xf numFmtId="0" fontId="3" fillId="3" borderId="5" xfId="0" applyFont="1" applyFill="1" applyBorder="1" applyAlignment="1">
      <alignment vertical="top" wrapText="1"/>
    </xf>
    <xf numFmtId="0" fontId="7" fillId="0" borderId="0" xfId="0" applyFont="1"/>
    <xf numFmtId="49"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166" fontId="3" fillId="3" borderId="8" xfId="1" applyNumberFormat="1" applyFont="1" applyFill="1" applyBorder="1" applyAlignment="1">
      <alignment vertical="top" wrapText="1"/>
    </xf>
    <xf numFmtId="166" fontId="3" fillId="3" borderId="6" xfId="0" applyNumberFormat="1" applyFont="1" applyFill="1" applyBorder="1" applyAlignment="1">
      <alignment horizontal="right" vertical="top" wrapText="1"/>
    </xf>
    <xf numFmtId="166" fontId="3" fillId="3" borderId="8" xfId="0" applyNumberFormat="1" applyFont="1" applyFill="1" applyBorder="1" applyAlignment="1">
      <alignment vertical="top" wrapText="1"/>
    </xf>
    <xf numFmtId="166" fontId="5" fillId="2" borderId="1" xfId="0" applyNumberFormat="1" applyFont="1" applyFill="1" applyBorder="1" applyAlignment="1">
      <alignment horizontal="right" vertical="center"/>
    </xf>
    <xf numFmtId="166" fontId="5" fillId="2" borderId="1" xfId="0" applyNumberFormat="1" applyFont="1" applyFill="1" applyBorder="1" applyAlignment="1">
      <alignment horizontal="right" vertical="top"/>
    </xf>
    <xf numFmtId="0" fontId="6" fillId="2" borderId="2" xfId="0" applyFont="1" applyFill="1" applyBorder="1" applyAlignment="1">
      <alignment horizontal="center" vertical="center" wrapText="1"/>
    </xf>
    <xf numFmtId="166" fontId="3" fillId="0" borderId="0" xfId="0" applyNumberFormat="1" applyFont="1" applyAlignment="1">
      <alignment wrapText="1"/>
    </xf>
    <xf numFmtId="0" fontId="3" fillId="3" borderId="4" xfId="0" applyNumberFormat="1" applyFont="1" applyFill="1" applyBorder="1" applyAlignment="1">
      <alignment vertical="top" wrapText="1"/>
    </xf>
    <xf numFmtId="0" fontId="3" fillId="3" borderId="8" xfId="0" applyNumberFormat="1" applyFont="1" applyFill="1" applyBorder="1" applyAlignment="1">
      <alignment vertical="top" wrapText="1"/>
    </xf>
    <xf numFmtId="0" fontId="3" fillId="3" borderId="8" xfId="1" applyNumberFormat="1" applyFont="1" applyFill="1" applyBorder="1" applyAlignment="1">
      <alignment vertical="top" wrapText="1"/>
    </xf>
    <xf numFmtId="0" fontId="8" fillId="0" borderId="0" xfId="0" applyFont="1" applyAlignment="1">
      <alignment horizontal="right" wrapText="1"/>
    </xf>
    <xf numFmtId="0" fontId="5" fillId="2" borderId="9"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6" fillId="2" borderId="3" xfId="0" applyFont="1" applyFill="1" applyBorder="1" applyAlignment="1">
      <alignment horizontal="center" vertical="center" wrapText="1"/>
    </xf>
    <xf numFmtId="167" fontId="3" fillId="3" borderId="8" xfId="1" applyNumberFormat="1" applyFont="1" applyFill="1" applyBorder="1" applyAlignment="1">
      <alignment vertical="top" wrapText="1"/>
    </xf>
    <xf numFmtId="0" fontId="9" fillId="0" borderId="0" xfId="0" applyFont="1"/>
    <xf numFmtId="0" fontId="5" fillId="2" borderId="3" xfId="0" applyFont="1" applyFill="1" applyBorder="1" applyAlignment="1">
      <alignment horizontal="center" vertical="center" wrapText="1"/>
    </xf>
    <xf numFmtId="3" fontId="3" fillId="3" borderId="0" xfId="1" applyNumberFormat="1" applyFont="1" applyFill="1" applyBorder="1" applyAlignment="1">
      <alignment vertical="top" wrapText="1"/>
    </xf>
    <xf numFmtId="165" fontId="3" fillId="3" borderId="0" xfId="3" applyNumberFormat="1" applyFont="1" applyFill="1" applyBorder="1" applyAlignment="1">
      <alignment horizontal="right" vertical="top" wrapText="1"/>
    </xf>
    <xf numFmtId="167" fontId="3" fillId="3" borderId="10" xfId="1" applyNumberFormat="1" applyFont="1" applyFill="1" applyBorder="1" applyAlignment="1">
      <alignment vertical="top" wrapText="1"/>
    </xf>
    <xf numFmtId="167" fontId="3" fillId="4" borderId="8" xfId="1" applyNumberFormat="1" applyFont="1" applyFill="1" applyBorder="1" applyAlignment="1">
      <alignment vertical="top" wrapText="1"/>
    </xf>
    <xf numFmtId="0" fontId="3" fillId="3" borderId="5" xfId="1" applyNumberFormat="1" applyFont="1" applyFill="1" applyBorder="1" applyAlignment="1">
      <alignment vertical="top" wrapText="1"/>
    </xf>
    <xf numFmtId="166" fontId="3" fillId="3" borderId="5" xfId="1" applyNumberFormat="1" applyFont="1" applyFill="1" applyBorder="1" applyAlignment="1">
      <alignment vertical="top" wrapText="1"/>
    </xf>
    <xf numFmtId="166" fontId="3" fillId="3" borderId="0" xfId="0" applyNumberFormat="1" applyFont="1" applyFill="1" applyBorder="1" applyAlignment="1">
      <alignment horizontal="right" vertical="top" wrapText="1"/>
    </xf>
    <xf numFmtId="0" fontId="10" fillId="0" borderId="0" xfId="0" applyFont="1"/>
    <xf numFmtId="0" fontId="10" fillId="0" borderId="0" xfId="0" applyNumberFormat="1" applyFont="1"/>
    <xf numFmtId="0" fontId="3" fillId="3" borderId="5" xfId="0" applyNumberFormat="1" applyFont="1" applyFill="1" applyBorder="1" applyAlignment="1">
      <alignment vertical="top" wrapText="1"/>
    </xf>
    <xf numFmtId="167" fontId="0" fillId="0" borderId="0" xfId="1" applyNumberFormat="1" applyFont="1"/>
    <xf numFmtId="3" fontId="3" fillId="0" borderId="0" xfId="1" applyNumberFormat="1" applyFont="1" applyFill="1" applyBorder="1" applyAlignment="1">
      <alignment vertical="top" wrapText="1"/>
    </xf>
    <xf numFmtId="165" fontId="3" fillId="0" borderId="0" xfId="3" applyNumberFormat="1" applyFont="1" applyFill="1" applyBorder="1" applyAlignment="1">
      <alignment horizontal="right" vertical="top" wrapText="1"/>
    </xf>
    <xf numFmtId="0" fontId="11" fillId="0" borderId="0" xfId="0" applyFont="1"/>
    <xf numFmtId="167" fontId="11" fillId="0" borderId="0" xfId="1" applyNumberFormat="1" applyFont="1" applyAlignment="1">
      <alignment wrapText="1"/>
    </xf>
    <xf numFmtId="167" fontId="11" fillId="0" borderId="0" xfId="1" applyNumberFormat="1" applyFont="1"/>
    <xf numFmtId="167" fontId="3" fillId="0" borderId="0" xfId="1" applyNumberFormat="1" applyFont="1" applyAlignment="1">
      <alignment wrapText="1"/>
    </xf>
    <xf numFmtId="167" fontId="3" fillId="0" borderId="0" xfId="1" applyNumberFormat="1" applyFont="1"/>
    <xf numFmtId="0" fontId="3" fillId="3" borderId="4" xfId="1" applyNumberFormat="1" applyFont="1" applyFill="1" applyBorder="1" applyAlignment="1">
      <alignment vertical="top" wrapText="1"/>
    </xf>
    <xf numFmtId="166" fontId="3" fillId="3" borderId="6" xfId="1" applyNumberFormat="1" applyFont="1" applyFill="1" applyBorder="1" applyAlignment="1">
      <alignment vertical="top" wrapText="1"/>
    </xf>
    <xf numFmtId="166" fontId="3" fillId="3" borderId="4" xfId="1" applyNumberFormat="1" applyFont="1" applyFill="1" applyBorder="1" applyAlignment="1">
      <alignment vertical="top" wrapText="1"/>
    </xf>
    <xf numFmtId="166" fontId="3" fillId="3" borderId="4" xfId="0" applyNumberFormat="1" applyFont="1" applyFill="1" applyBorder="1" applyAlignment="1">
      <alignment vertical="top" wrapText="1"/>
    </xf>
    <xf numFmtId="167" fontId="3" fillId="3" borderId="5" xfId="1" applyNumberFormat="1" applyFont="1" applyFill="1" applyBorder="1" applyAlignment="1">
      <alignment vertical="top" wrapText="1"/>
    </xf>
    <xf numFmtId="167" fontId="3" fillId="4" borderId="5" xfId="1" applyNumberFormat="1" applyFont="1" applyFill="1" applyBorder="1" applyAlignment="1">
      <alignment vertical="top" wrapText="1"/>
    </xf>
    <xf numFmtId="167" fontId="3" fillId="3" borderId="6" xfId="1" applyNumberFormat="1" applyFont="1" applyFill="1" applyBorder="1" applyAlignment="1">
      <alignment vertical="top" wrapText="1"/>
    </xf>
    <xf numFmtId="167" fontId="3" fillId="3" borderId="7" xfId="1" applyNumberFormat="1" applyFont="1" applyFill="1" applyBorder="1" applyAlignment="1">
      <alignment vertical="top" wrapText="1"/>
    </xf>
    <xf numFmtId="166" fontId="3" fillId="3" borderId="5" xfId="0" applyNumberFormat="1" applyFont="1" applyFill="1" applyBorder="1" applyAlignment="1">
      <alignment vertical="top" wrapText="1"/>
    </xf>
    <xf numFmtId="165" fontId="3" fillId="0" borderId="0" xfId="3" applyNumberFormat="1" applyFont="1"/>
    <xf numFmtId="9" fontId="3" fillId="0" borderId="0" xfId="3" applyFont="1"/>
    <xf numFmtId="166" fontId="3" fillId="0" borderId="0" xfId="0" applyNumberFormat="1" applyFont="1"/>
    <xf numFmtId="167" fontId="0" fillId="0" borderId="0" xfId="1" applyNumberFormat="1" applyFont="1" applyFill="1"/>
    <xf numFmtId="0" fontId="0" fillId="0" borderId="0" xfId="0" applyFill="1"/>
    <xf numFmtId="167" fontId="3" fillId="3" borderId="6" xfId="1" applyNumberFormat="1" applyFont="1" applyFill="1" applyBorder="1" applyAlignment="1">
      <alignment horizontal="right" vertical="top" wrapText="1"/>
    </xf>
  </cellXfs>
  <cellStyles count="4">
    <cellStyle name="Komma" xfId="1" builtinId="3"/>
    <cellStyle name="Normal" xfId="0" builtinId="0"/>
    <cellStyle name="Normal 2" xfId="2" xr:uid="{00000000-0005-0000-0000-000002000000}"/>
    <cellStyle name="Prosent" xfId="3" builtinId="5"/>
  </cellStyles>
  <dxfs count="555">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inaasl\AppData\Local\Microsoft\Windows\Temporary%20Internet%20Files\Content.Outlook\KQOE8OLV\Oversikt%20over%20p&#229;g&#229;ende%20investeringsprosjekter%20Sandnes%20eiendomsselskap%20KF%20april%202019%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eringsprosjekter SEKF"/>
      <sheetName val="LAA"/>
      <sheetName val="MB"/>
      <sheetName val="RÅ"/>
      <sheetName val="FH"/>
      <sheetName val="JH"/>
      <sheetName val="JA"/>
      <sheetName val="IB"/>
      <sheetName val="UTV"/>
      <sheetName val="Ark1"/>
      <sheetName val="Ark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2"/>
  <sheetViews>
    <sheetView tabSelected="1" showRuler="0" topLeftCell="D1" zoomScaleNormal="100" zoomScalePageLayoutView="90" workbookViewId="0">
      <pane ySplit="2" topLeftCell="A57" activePane="bottomLeft" state="frozen"/>
      <selection pane="bottomLeft" activeCell="Q63" sqref="Q63"/>
    </sheetView>
  </sheetViews>
  <sheetFormatPr baseColWidth="10" defaultColWidth="11.42578125" defaultRowHeight="12.75" x14ac:dyDescent="0.2"/>
  <cols>
    <col min="1" max="1" width="4" style="2" bestFit="1" customWidth="1"/>
    <col min="2" max="2" width="8.42578125" style="2" customWidth="1"/>
    <col min="3" max="3" width="25" style="1" customWidth="1"/>
    <col min="4" max="4" width="10.85546875" style="1" customWidth="1"/>
    <col min="5" max="5" width="6.5703125" style="1" customWidth="1"/>
    <col min="6" max="7" width="11.5703125" style="1" customWidth="1"/>
    <col min="8" max="8" width="11.7109375" style="1" customWidth="1"/>
    <col min="9" max="9" width="11.140625" style="1" customWidth="1"/>
    <col min="10" max="11" width="13.42578125" style="2" customWidth="1"/>
    <col min="12" max="13" width="12.42578125" style="2" customWidth="1"/>
    <col min="14" max="14" width="14.42578125" style="2" customWidth="1"/>
    <col min="15" max="15" width="12.5703125" style="2" customWidth="1"/>
    <col min="16" max="16" width="11.28515625" style="2" customWidth="1"/>
    <col min="17" max="17" width="12.5703125" style="2" customWidth="1"/>
    <col min="18" max="18" width="14.42578125" style="49" customWidth="1"/>
    <col min="19" max="19" width="16" style="2" customWidth="1"/>
    <col min="20" max="20" width="48" style="1" customWidth="1"/>
    <col min="21" max="16384" width="11.42578125" style="2"/>
  </cols>
  <sheetData>
    <row r="1" spans="1:20" ht="15.75" x14ac:dyDescent="0.25">
      <c r="A1" s="12" t="s">
        <v>0</v>
      </c>
      <c r="C1" s="3" t="s">
        <v>1</v>
      </c>
      <c r="D1" s="3"/>
      <c r="E1" s="3"/>
      <c r="F1" s="3"/>
      <c r="G1" s="3"/>
      <c r="H1" s="3"/>
      <c r="I1" s="3"/>
      <c r="J1" s="1"/>
      <c r="K1" s="1"/>
      <c r="T1" s="25" t="s">
        <v>63</v>
      </c>
    </row>
    <row r="2" spans="1:20" s="4" customFormat="1" ht="42" customHeight="1" x14ac:dyDescent="0.2">
      <c r="A2" s="26"/>
      <c r="B2" s="26" t="s">
        <v>2</v>
      </c>
      <c r="C2" s="26" t="s">
        <v>3</v>
      </c>
      <c r="D2" s="27" t="s">
        <v>4</v>
      </c>
      <c r="E2" s="27" t="s">
        <v>5</v>
      </c>
      <c r="F2" s="8" t="s">
        <v>6</v>
      </c>
      <c r="G2" s="8" t="s">
        <v>67</v>
      </c>
      <c r="H2" s="10" t="s">
        <v>64</v>
      </c>
      <c r="I2" s="10" t="s">
        <v>7</v>
      </c>
      <c r="J2" s="10" t="s">
        <v>113</v>
      </c>
      <c r="K2" s="10" t="s">
        <v>114</v>
      </c>
      <c r="L2" s="10" t="s">
        <v>115</v>
      </c>
      <c r="M2" s="10" t="s">
        <v>116</v>
      </c>
      <c r="N2" s="10" t="s">
        <v>65</v>
      </c>
      <c r="O2" s="31" t="s">
        <v>84</v>
      </c>
      <c r="P2" s="31" t="s">
        <v>112</v>
      </c>
      <c r="Q2" s="28" t="s">
        <v>117</v>
      </c>
      <c r="R2" s="20" t="s">
        <v>234</v>
      </c>
      <c r="S2" s="10" t="s">
        <v>106</v>
      </c>
      <c r="T2" s="20" t="s">
        <v>66</v>
      </c>
    </row>
    <row r="3" spans="1:20" s="1" customFormat="1" x14ac:dyDescent="0.2">
      <c r="A3" s="5">
        <v>1</v>
      </c>
      <c r="B3" s="22">
        <v>10001</v>
      </c>
      <c r="C3" s="5" t="s">
        <v>8</v>
      </c>
      <c r="D3" s="11" t="s">
        <v>9</v>
      </c>
      <c r="E3" s="11" t="s">
        <v>14</v>
      </c>
      <c r="F3" s="37">
        <v>406500000</v>
      </c>
      <c r="G3" s="54"/>
      <c r="H3" s="54">
        <v>480123.42</v>
      </c>
      <c r="I3" s="54">
        <f t="shared" ref="I3:I65" si="0">G3+H3</f>
        <v>480123.42</v>
      </c>
      <c r="J3" s="54">
        <v>22121.877</v>
      </c>
      <c r="K3" s="55">
        <v>-1511</v>
      </c>
      <c r="L3" s="56">
        <v>52846</v>
      </c>
      <c r="M3" s="57">
        <f t="shared" ref="M3:M65" si="1">K3+L3</f>
        <v>51335</v>
      </c>
      <c r="N3" s="7">
        <v>0.4219386578357846</v>
      </c>
      <c r="O3" s="32" t="s">
        <v>111</v>
      </c>
      <c r="P3" s="33" t="s">
        <v>87</v>
      </c>
      <c r="Q3" s="18">
        <v>51335000</v>
      </c>
      <c r="R3" s="64"/>
      <c r="S3" s="16">
        <f t="shared" ref="S3:S34" si="2">Q3-M3*1000</f>
        <v>0</v>
      </c>
      <c r="T3" s="13" t="s">
        <v>192</v>
      </c>
    </row>
    <row r="4" spans="1:20" s="1" customFormat="1" x14ac:dyDescent="0.2">
      <c r="A4" s="11">
        <v>3</v>
      </c>
      <c r="B4" s="22">
        <v>10010</v>
      </c>
      <c r="C4" s="6" t="s">
        <v>11</v>
      </c>
      <c r="D4" s="5" t="s">
        <v>22</v>
      </c>
      <c r="E4" s="11" t="s">
        <v>10</v>
      </c>
      <c r="F4" s="15">
        <v>5850000</v>
      </c>
      <c r="G4" s="29"/>
      <c r="H4" s="29">
        <v>5592.0720000000001</v>
      </c>
      <c r="I4" s="29">
        <f t="shared" si="0"/>
        <v>5592.0720000000001</v>
      </c>
      <c r="J4" s="29">
        <v>15.775</v>
      </c>
      <c r="K4" s="35"/>
      <c r="L4" s="29">
        <v>0</v>
      </c>
      <c r="M4" s="34">
        <f t="shared" si="1"/>
        <v>0</v>
      </c>
      <c r="N4" s="7" t="s">
        <v>156</v>
      </c>
      <c r="O4" s="32" t="s">
        <v>111</v>
      </c>
      <c r="P4" s="33" t="s">
        <v>87</v>
      </c>
      <c r="Q4" s="18">
        <v>16000</v>
      </c>
      <c r="R4" s="64"/>
      <c r="S4" s="16">
        <f t="shared" si="2"/>
        <v>16000</v>
      </c>
      <c r="T4" s="13" t="s">
        <v>219</v>
      </c>
    </row>
    <row r="5" spans="1:20" s="1" customFormat="1" ht="25.5" x14ac:dyDescent="0.2">
      <c r="A5" s="11">
        <v>4</v>
      </c>
      <c r="B5" s="22">
        <v>10013</v>
      </c>
      <c r="C5" s="52" t="s">
        <v>12</v>
      </c>
      <c r="D5" s="52" t="s">
        <v>13</v>
      </c>
      <c r="E5" s="37" t="s">
        <v>14</v>
      </c>
      <c r="F5" s="15">
        <v>400600000</v>
      </c>
      <c r="G5" s="29">
        <v>31929</v>
      </c>
      <c r="H5" s="29">
        <v>241669</v>
      </c>
      <c r="I5" s="29">
        <f t="shared" si="0"/>
        <v>273598</v>
      </c>
      <c r="J5" s="29">
        <v>514</v>
      </c>
      <c r="K5" s="35">
        <v>3031</v>
      </c>
      <c r="L5" s="29">
        <v>0</v>
      </c>
      <c r="M5" s="34">
        <f t="shared" si="1"/>
        <v>3031</v>
      </c>
      <c r="N5" s="7">
        <v>0.16001319696469812</v>
      </c>
      <c r="O5" s="32" t="s">
        <v>111</v>
      </c>
      <c r="P5" s="33" t="s">
        <v>85</v>
      </c>
      <c r="Q5" s="18">
        <v>3031000</v>
      </c>
      <c r="R5" s="64"/>
      <c r="S5" s="16">
        <f t="shared" si="2"/>
        <v>0</v>
      </c>
      <c r="T5" s="13" t="s">
        <v>212</v>
      </c>
    </row>
    <row r="6" spans="1:20" s="1" customFormat="1" ht="25.5" x14ac:dyDescent="0.2">
      <c r="A6" s="11">
        <v>5</v>
      </c>
      <c r="B6" s="22">
        <v>10014</v>
      </c>
      <c r="C6" s="15" t="s">
        <v>15</v>
      </c>
      <c r="D6" s="15" t="s">
        <v>13</v>
      </c>
      <c r="E6" s="15" t="s">
        <v>14</v>
      </c>
      <c r="F6" s="15">
        <v>94600000</v>
      </c>
      <c r="G6" s="29">
        <v>7538</v>
      </c>
      <c r="H6" s="29">
        <v>73248</v>
      </c>
      <c r="I6" s="29">
        <f t="shared" si="0"/>
        <v>80786</v>
      </c>
      <c r="J6" s="29">
        <v>220</v>
      </c>
      <c r="K6" s="35">
        <v>425</v>
      </c>
      <c r="L6" s="29">
        <v>0</v>
      </c>
      <c r="M6" s="34">
        <f t="shared" si="1"/>
        <v>425</v>
      </c>
      <c r="N6" s="7">
        <v>0.49176470588235294</v>
      </c>
      <c r="O6" s="32" t="s">
        <v>111</v>
      </c>
      <c r="P6" s="33" t="s">
        <v>85</v>
      </c>
      <c r="Q6" s="18">
        <v>425000</v>
      </c>
      <c r="R6" s="64"/>
      <c r="S6" s="16">
        <f>Q6-M6*1000</f>
        <v>0</v>
      </c>
      <c r="T6" s="13" t="s">
        <v>212</v>
      </c>
    </row>
    <row r="7" spans="1:20" s="1" customFormat="1" ht="25.5" x14ac:dyDescent="0.2">
      <c r="A7" s="11">
        <v>6</v>
      </c>
      <c r="B7" s="22">
        <v>10016</v>
      </c>
      <c r="C7" s="15" t="s">
        <v>16</v>
      </c>
      <c r="D7" s="15" t="s">
        <v>13</v>
      </c>
      <c r="E7" s="15" t="s">
        <v>14</v>
      </c>
      <c r="F7" s="15">
        <v>25300000</v>
      </c>
      <c r="G7" s="29">
        <v>2020</v>
      </c>
      <c r="H7" s="29">
        <v>19536</v>
      </c>
      <c r="I7" s="29">
        <f t="shared" si="0"/>
        <v>21556</v>
      </c>
      <c r="J7" s="29">
        <v>46</v>
      </c>
      <c r="K7" s="35">
        <v>212</v>
      </c>
      <c r="L7" s="29">
        <v>0</v>
      </c>
      <c r="M7" s="34">
        <f t="shared" si="1"/>
        <v>212</v>
      </c>
      <c r="N7" s="7">
        <v>0.18867924528301888</v>
      </c>
      <c r="O7" s="32" t="s">
        <v>111</v>
      </c>
      <c r="P7" s="33" t="s">
        <v>85</v>
      </c>
      <c r="Q7" s="18">
        <v>212000</v>
      </c>
      <c r="R7" s="64"/>
      <c r="S7" s="16">
        <f t="shared" si="2"/>
        <v>0</v>
      </c>
      <c r="T7" s="13" t="s">
        <v>212</v>
      </c>
    </row>
    <row r="8" spans="1:20" s="1" customFormat="1" ht="102" x14ac:dyDescent="0.2">
      <c r="A8" s="11">
        <v>7</v>
      </c>
      <c r="B8" s="22">
        <v>10020</v>
      </c>
      <c r="C8" s="15" t="s">
        <v>93</v>
      </c>
      <c r="D8" s="15" t="s">
        <v>13</v>
      </c>
      <c r="E8" s="15" t="s">
        <v>10</v>
      </c>
      <c r="F8" s="15">
        <v>72000000</v>
      </c>
      <c r="G8" s="29"/>
      <c r="H8" s="29">
        <v>2213.8519999999999</v>
      </c>
      <c r="I8" s="29">
        <f t="shared" si="0"/>
        <v>2213.8519999999999</v>
      </c>
      <c r="J8" s="29">
        <v>240.976</v>
      </c>
      <c r="K8" s="35">
        <v>3244</v>
      </c>
      <c r="L8" s="29">
        <v>41762</v>
      </c>
      <c r="M8" s="34">
        <f t="shared" si="1"/>
        <v>45006</v>
      </c>
      <c r="N8" s="7">
        <v>3.2124383415544594E-3</v>
      </c>
      <c r="O8" s="32" t="s">
        <v>89</v>
      </c>
      <c r="P8" s="33" t="s">
        <v>85</v>
      </c>
      <c r="Q8" s="18">
        <v>10000000</v>
      </c>
      <c r="R8" s="64">
        <v>35006</v>
      </c>
      <c r="S8" s="16">
        <f t="shared" si="2"/>
        <v>-35006000</v>
      </c>
      <c r="T8" s="13" t="s">
        <v>266</v>
      </c>
    </row>
    <row r="9" spans="1:20" s="1" customFormat="1" x14ac:dyDescent="0.2">
      <c r="A9" s="11">
        <v>8</v>
      </c>
      <c r="B9" s="22">
        <v>15001</v>
      </c>
      <c r="C9" s="15" t="s">
        <v>17</v>
      </c>
      <c r="D9" s="15" t="s">
        <v>13</v>
      </c>
      <c r="E9" s="15" t="s">
        <v>14</v>
      </c>
      <c r="F9" s="15">
        <v>68650000</v>
      </c>
      <c r="G9" s="29"/>
      <c r="H9" s="29">
        <v>61030.764000000003</v>
      </c>
      <c r="I9" s="29">
        <f t="shared" si="0"/>
        <v>61030.764000000003</v>
      </c>
      <c r="J9" s="29">
        <v>18.600000000000001</v>
      </c>
      <c r="K9" s="35">
        <v>57</v>
      </c>
      <c r="L9" s="29">
        <v>0</v>
      </c>
      <c r="M9" s="34">
        <f t="shared" si="1"/>
        <v>57</v>
      </c>
      <c r="N9" s="7">
        <v>0.32631578947368423</v>
      </c>
      <c r="O9" s="32" t="s">
        <v>111</v>
      </c>
      <c r="P9" s="33" t="s">
        <v>87</v>
      </c>
      <c r="Q9" s="18">
        <v>19000</v>
      </c>
      <c r="R9" s="64"/>
      <c r="S9" s="16">
        <f t="shared" si="2"/>
        <v>-38000</v>
      </c>
      <c r="T9" s="13" t="s">
        <v>219</v>
      </c>
    </row>
    <row r="10" spans="1:20" s="1" customFormat="1" ht="25.5" x14ac:dyDescent="0.2">
      <c r="A10" s="11">
        <v>9</v>
      </c>
      <c r="B10" s="22">
        <v>15009</v>
      </c>
      <c r="C10" s="15" t="s">
        <v>94</v>
      </c>
      <c r="D10" s="15" t="s">
        <v>80</v>
      </c>
      <c r="E10" s="15" t="s">
        <v>19</v>
      </c>
      <c r="F10" s="15" t="s">
        <v>20</v>
      </c>
      <c r="G10" s="29"/>
      <c r="H10" s="29">
        <v>2391.5830000000001</v>
      </c>
      <c r="I10" s="29">
        <f t="shared" si="0"/>
        <v>2391.5830000000001</v>
      </c>
      <c r="J10" s="29">
        <v>215.74</v>
      </c>
      <c r="K10" s="35">
        <v>680</v>
      </c>
      <c r="L10" s="29">
        <v>2557</v>
      </c>
      <c r="M10" s="34">
        <f t="shared" si="1"/>
        <v>3237</v>
      </c>
      <c r="N10" s="7">
        <v>4.3946555452579548E-2</v>
      </c>
      <c r="O10" s="32" t="s">
        <v>111</v>
      </c>
      <c r="P10" s="33" t="s">
        <v>86</v>
      </c>
      <c r="Q10" s="18">
        <v>3237000</v>
      </c>
      <c r="R10" s="64"/>
      <c r="S10" s="16">
        <f t="shared" si="2"/>
        <v>0</v>
      </c>
      <c r="T10" s="13" t="s">
        <v>220</v>
      </c>
    </row>
    <row r="11" spans="1:20" s="1" customFormat="1" ht="25.5" x14ac:dyDescent="0.2">
      <c r="A11" s="11"/>
      <c r="B11" s="22">
        <v>15010</v>
      </c>
      <c r="C11" s="15" t="s">
        <v>123</v>
      </c>
      <c r="D11" s="15" t="s">
        <v>80</v>
      </c>
      <c r="E11" s="15" t="s">
        <v>10</v>
      </c>
      <c r="F11" s="15"/>
      <c r="G11" s="29"/>
      <c r="H11" s="29">
        <v>283.22199999999998</v>
      </c>
      <c r="I11" s="29">
        <f t="shared" si="0"/>
        <v>283.22199999999998</v>
      </c>
      <c r="J11" s="29">
        <v>0</v>
      </c>
      <c r="K11" s="35"/>
      <c r="L11" s="29">
        <v>2000</v>
      </c>
      <c r="M11" s="34">
        <f t="shared" si="1"/>
        <v>2000</v>
      </c>
      <c r="N11" s="7">
        <v>0</v>
      </c>
      <c r="O11" s="32" t="s">
        <v>111</v>
      </c>
      <c r="P11" s="33" t="s">
        <v>86</v>
      </c>
      <c r="Q11" s="18">
        <v>2000000</v>
      </c>
      <c r="R11" s="64"/>
      <c r="S11" s="16">
        <f t="shared" si="2"/>
        <v>0</v>
      </c>
      <c r="T11" s="13" t="s">
        <v>213</v>
      </c>
    </row>
    <row r="12" spans="1:20" s="1" customFormat="1" ht="63.75" x14ac:dyDescent="0.2">
      <c r="A12" s="11">
        <v>10</v>
      </c>
      <c r="B12" s="22">
        <v>15013</v>
      </c>
      <c r="C12" s="15" t="s">
        <v>73</v>
      </c>
      <c r="D12" s="15" t="s">
        <v>26</v>
      </c>
      <c r="E12" s="15" t="s">
        <v>10</v>
      </c>
      <c r="F12" s="15">
        <v>7500000</v>
      </c>
      <c r="G12" s="29"/>
      <c r="H12" s="29">
        <v>838.63099999999997</v>
      </c>
      <c r="I12" s="29">
        <f t="shared" si="0"/>
        <v>838.63099999999997</v>
      </c>
      <c r="J12" s="29">
        <v>381.83499999999998</v>
      </c>
      <c r="K12" s="35">
        <v>1123</v>
      </c>
      <c r="L12" s="29">
        <v>6700</v>
      </c>
      <c r="M12" s="34">
        <f t="shared" si="1"/>
        <v>7823</v>
      </c>
      <c r="N12" s="7">
        <v>3.9318036558864886E-2</v>
      </c>
      <c r="O12" s="32" t="s">
        <v>89</v>
      </c>
      <c r="P12" s="33" t="s">
        <v>85</v>
      </c>
      <c r="Q12" s="18">
        <v>3000000</v>
      </c>
      <c r="R12" s="64">
        <v>4823</v>
      </c>
      <c r="S12" s="16">
        <f t="shared" si="2"/>
        <v>-4823000</v>
      </c>
      <c r="T12" s="13" t="s">
        <v>214</v>
      </c>
    </row>
    <row r="13" spans="1:20" s="1" customFormat="1" ht="25.5" x14ac:dyDescent="0.2">
      <c r="A13" s="11">
        <v>11</v>
      </c>
      <c r="B13" s="22">
        <v>15014</v>
      </c>
      <c r="C13" s="15" t="s">
        <v>81</v>
      </c>
      <c r="D13" s="15" t="s">
        <v>80</v>
      </c>
      <c r="E13" s="15" t="s">
        <v>83</v>
      </c>
      <c r="F13" s="15">
        <v>2000000</v>
      </c>
      <c r="G13" s="29"/>
      <c r="H13" s="29">
        <v>1586.5609999999999</v>
      </c>
      <c r="I13" s="29">
        <f t="shared" si="0"/>
        <v>1586.5609999999999</v>
      </c>
      <c r="J13" s="29">
        <v>0</v>
      </c>
      <c r="K13" s="35">
        <v>414</v>
      </c>
      <c r="L13" s="29">
        <v>0</v>
      </c>
      <c r="M13" s="34">
        <f t="shared" si="1"/>
        <v>414</v>
      </c>
      <c r="N13" s="7">
        <v>0</v>
      </c>
      <c r="O13" s="32" t="s">
        <v>111</v>
      </c>
      <c r="P13" s="33" t="s">
        <v>87</v>
      </c>
      <c r="Q13" s="18">
        <v>414000</v>
      </c>
      <c r="R13" s="64"/>
      <c r="S13" s="16">
        <f t="shared" si="2"/>
        <v>0</v>
      </c>
      <c r="T13" s="13" t="s">
        <v>142</v>
      </c>
    </row>
    <row r="14" spans="1:20" s="1" customFormat="1" ht="25.5" x14ac:dyDescent="0.2">
      <c r="A14" s="11"/>
      <c r="B14" s="22">
        <v>15015</v>
      </c>
      <c r="C14" s="15" t="s">
        <v>124</v>
      </c>
      <c r="D14" s="15" t="s">
        <v>80</v>
      </c>
      <c r="E14" s="15"/>
      <c r="F14" s="15"/>
      <c r="G14" s="29"/>
      <c r="H14" s="29">
        <v>18.463999999999999</v>
      </c>
      <c r="I14" s="29">
        <f t="shared" si="0"/>
        <v>18.463999999999999</v>
      </c>
      <c r="J14" s="29">
        <v>18.463999999999999</v>
      </c>
      <c r="K14" s="35"/>
      <c r="L14" s="29">
        <v>2000</v>
      </c>
      <c r="M14" s="34">
        <f t="shared" si="1"/>
        <v>2000</v>
      </c>
      <c r="N14" s="7">
        <v>9.2319999999999989E-3</v>
      </c>
      <c r="O14" s="32" t="s">
        <v>111</v>
      </c>
      <c r="P14" s="33" t="s">
        <v>86</v>
      </c>
      <c r="Q14" s="18">
        <v>2000000</v>
      </c>
      <c r="R14" s="64"/>
      <c r="S14" s="16">
        <f t="shared" si="2"/>
        <v>0</v>
      </c>
      <c r="T14" s="13" t="s">
        <v>140</v>
      </c>
    </row>
    <row r="15" spans="1:20" s="1" customFormat="1" ht="25.5" x14ac:dyDescent="0.2">
      <c r="A15" s="11"/>
      <c r="B15" s="22">
        <v>15016</v>
      </c>
      <c r="C15" s="15" t="s">
        <v>125</v>
      </c>
      <c r="D15" s="15" t="s">
        <v>13</v>
      </c>
      <c r="E15" s="15" t="s">
        <v>10</v>
      </c>
      <c r="F15" s="15"/>
      <c r="G15" s="29"/>
      <c r="H15" s="29">
        <v>0</v>
      </c>
      <c r="I15" s="29">
        <f t="shared" si="0"/>
        <v>0</v>
      </c>
      <c r="J15" s="29">
        <v>0</v>
      </c>
      <c r="K15" s="35"/>
      <c r="L15" s="29">
        <v>1000</v>
      </c>
      <c r="M15" s="34">
        <f t="shared" si="1"/>
        <v>1000</v>
      </c>
      <c r="N15" s="7">
        <v>0</v>
      </c>
      <c r="O15" s="32" t="s">
        <v>111</v>
      </c>
      <c r="P15" s="33" t="s">
        <v>87</v>
      </c>
      <c r="Q15" s="18">
        <v>1000000</v>
      </c>
      <c r="R15" s="64"/>
      <c r="S15" s="16">
        <f t="shared" si="2"/>
        <v>0</v>
      </c>
      <c r="T15" s="13" t="s">
        <v>221</v>
      </c>
    </row>
    <row r="16" spans="1:20" s="1" customFormat="1" ht="25.5" x14ac:dyDescent="0.2">
      <c r="A16" s="11"/>
      <c r="B16" s="22">
        <v>15017</v>
      </c>
      <c r="C16" s="15" t="s">
        <v>126</v>
      </c>
      <c r="D16" s="15" t="s">
        <v>80</v>
      </c>
      <c r="E16" s="15" t="s">
        <v>19</v>
      </c>
      <c r="F16" s="15"/>
      <c r="G16" s="29"/>
      <c r="H16" s="29">
        <v>0</v>
      </c>
      <c r="I16" s="29">
        <f t="shared" si="0"/>
        <v>0</v>
      </c>
      <c r="J16" s="29">
        <v>0</v>
      </c>
      <c r="K16" s="35"/>
      <c r="L16" s="29">
        <v>1000</v>
      </c>
      <c r="M16" s="34">
        <f t="shared" si="1"/>
        <v>1000</v>
      </c>
      <c r="N16" s="7">
        <v>0</v>
      </c>
      <c r="O16" s="32" t="s">
        <v>111</v>
      </c>
      <c r="P16" s="33" t="s">
        <v>86</v>
      </c>
      <c r="Q16" s="18">
        <v>1000000</v>
      </c>
      <c r="R16" s="64"/>
      <c r="S16" s="16">
        <f t="shared" si="2"/>
        <v>0</v>
      </c>
      <c r="T16" s="13" t="s">
        <v>222</v>
      </c>
    </row>
    <row r="17" spans="1:20" s="1" customFormat="1" ht="25.5" x14ac:dyDescent="0.2">
      <c r="A17" s="11"/>
      <c r="B17" s="22">
        <v>15019</v>
      </c>
      <c r="C17" s="15" t="s">
        <v>127</v>
      </c>
      <c r="D17" s="15" t="s">
        <v>13</v>
      </c>
      <c r="E17" s="15" t="s">
        <v>10</v>
      </c>
      <c r="F17" s="15"/>
      <c r="G17" s="29"/>
      <c r="H17" s="29">
        <v>0</v>
      </c>
      <c r="I17" s="29">
        <f t="shared" si="0"/>
        <v>0</v>
      </c>
      <c r="J17" s="29">
        <v>0</v>
      </c>
      <c r="K17" s="35"/>
      <c r="L17" s="29">
        <v>1000</v>
      </c>
      <c r="M17" s="34">
        <f t="shared" si="1"/>
        <v>1000</v>
      </c>
      <c r="N17" s="7">
        <v>0</v>
      </c>
      <c r="O17" s="32" t="s">
        <v>111</v>
      </c>
      <c r="P17" s="33" t="s">
        <v>87</v>
      </c>
      <c r="Q17" s="18">
        <v>1000000</v>
      </c>
      <c r="R17" s="64"/>
      <c r="S17" s="16">
        <f t="shared" si="2"/>
        <v>0</v>
      </c>
      <c r="T17" s="13" t="s">
        <v>223</v>
      </c>
    </row>
    <row r="18" spans="1:20" s="1" customFormat="1" ht="51" x14ac:dyDescent="0.2">
      <c r="A18" s="11">
        <v>12</v>
      </c>
      <c r="B18" s="22">
        <v>21001</v>
      </c>
      <c r="C18" s="15" t="s">
        <v>21</v>
      </c>
      <c r="D18" s="15" t="s">
        <v>22</v>
      </c>
      <c r="E18" s="15" t="s">
        <v>14</v>
      </c>
      <c r="F18" s="15">
        <v>146700000</v>
      </c>
      <c r="G18" s="29"/>
      <c r="H18" s="29">
        <v>132889.087</v>
      </c>
      <c r="I18" s="29">
        <f t="shared" si="0"/>
        <v>132889.087</v>
      </c>
      <c r="J18" s="29">
        <v>2178.558</v>
      </c>
      <c r="K18" s="35">
        <v>17090</v>
      </c>
      <c r="L18" s="29">
        <v>0</v>
      </c>
      <c r="M18" s="34">
        <f t="shared" si="1"/>
        <v>17090</v>
      </c>
      <c r="N18" s="7">
        <v>0.12087975424224694</v>
      </c>
      <c r="O18" s="32" t="s">
        <v>111</v>
      </c>
      <c r="P18" s="33" t="s">
        <v>87</v>
      </c>
      <c r="Q18" s="18">
        <v>5000000</v>
      </c>
      <c r="R18" s="64"/>
      <c r="S18" s="16">
        <f t="shared" si="2"/>
        <v>-12090000</v>
      </c>
      <c r="T18" s="13" t="s">
        <v>218</v>
      </c>
    </row>
    <row r="19" spans="1:20" s="1" customFormat="1" ht="25.5" x14ac:dyDescent="0.2">
      <c r="A19" s="11">
        <v>16</v>
      </c>
      <c r="B19" s="22">
        <v>21014</v>
      </c>
      <c r="C19" s="9" t="s">
        <v>24</v>
      </c>
      <c r="D19" s="9" t="s">
        <v>23</v>
      </c>
      <c r="E19" s="9" t="s">
        <v>14</v>
      </c>
      <c r="F19" s="15">
        <v>82500000</v>
      </c>
      <c r="G19" s="29">
        <v>311</v>
      </c>
      <c r="H19" s="29">
        <v>72560.445000000007</v>
      </c>
      <c r="I19" s="29">
        <f t="shared" si="0"/>
        <v>72871.445000000007</v>
      </c>
      <c r="J19" s="29">
        <v>8224.973</v>
      </c>
      <c r="K19" s="35">
        <v>17570</v>
      </c>
      <c r="L19" s="29">
        <v>0</v>
      </c>
      <c r="M19" s="34">
        <f t="shared" si="1"/>
        <v>17570</v>
      </c>
      <c r="N19" s="7">
        <v>0.46048190096755837</v>
      </c>
      <c r="O19" s="32" t="s">
        <v>111</v>
      </c>
      <c r="P19" s="33" t="s">
        <v>86</v>
      </c>
      <c r="Q19" s="19">
        <v>17570000</v>
      </c>
      <c r="R19" s="64"/>
      <c r="S19" s="16">
        <f t="shared" si="2"/>
        <v>0</v>
      </c>
      <c r="T19" s="13" t="s">
        <v>183</v>
      </c>
    </row>
    <row r="20" spans="1:20" s="1" customFormat="1" ht="38.25" x14ac:dyDescent="0.2">
      <c r="A20" s="11">
        <v>17</v>
      </c>
      <c r="B20" s="22">
        <v>21015</v>
      </c>
      <c r="C20" s="53" t="s">
        <v>25</v>
      </c>
      <c r="D20" s="17" t="s">
        <v>202</v>
      </c>
      <c r="E20" s="17" t="s">
        <v>10</v>
      </c>
      <c r="F20" s="17" t="s">
        <v>20</v>
      </c>
      <c r="G20" s="29"/>
      <c r="H20" s="29">
        <v>310809.16800000001</v>
      </c>
      <c r="I20" s="29">
        <f t="shared" si="0"/>
        <v>310809.16800000001</v>
      </c>
      <c r="J20" s="29">
        <v>36822.555999999997</v>
      </c>
      <c r="K20" s="35">
        <v>-6290</v>
      </c>
      <c r="L20" s="29">
        <v>100900</v>
      </c>
      <c r="M20" s="34">
        <f t="shared" si="1"/>
        <v>94610</v>
      </c>
      <c r="N20" s="7">
        <v>0.28837804671810591</v>
      </c>
      <c r="O20" s="32" t="s">
        <v>111</v>
      </c>
      <c r="P20" s="33" t="s">
        <v>85</v>
      </c>
      <c r="Q20" s="19">
        <v>94610000</v>
      </c>
      <c r="R20" s="64"/>
      <c r="S20" s="16">
        <f t="shared" si="2"/>
        <v>0</v>
      </c>
      <c r="T20" s="13" t="s">
        <v>207</v>
      </c>
    </row>
    <row r="21" spans="1:20" s="1" customFormat="1" ht="51" x14ac:dyDescent="0.2">
      <c r="A21" s="11">
        <v>20</v>
      </c>
      <c r="B21" s="23">
        <v>21031</v>
      </c>
      <c r="C21" s="17" t="s">
        <v>27</v>
      </c>
      <c r="D21" s="17" t="s">
        <v>22</v>
      </c>
      <c r="E21" s="17" t="s">
        <v>14</v>
      </c>
      <c r="F21" s="17">
        <v>50000000</v>
      </c>
      <c r="G21" s="29"/>
      <c r="H21" s="29">
        <v>18024.362000000001</v>
      </c>
      <c r="I21" s="29">
        <f t="shared" si="0"/>
        <v>18024.362000000001</v>
      </c>
      <c r="J21" s="29">
        <v>3065.5010000000002</v>
      </c>
      <c r="K21" s="35">
        <v>3193</v>
      </c>
      <c r="L21" s="29">
        <v>22250</v>
      </c>
      <c r="M21" s="34">
        <f t="shared" si="1"/>
        <v>25443</v>
      </c>
      <c r="N21" s="7">
        <v>0.11820736548363009</v>
      </c>
      <c r="O21" s="32" t="s">
        <v>89</v>
      </c>
      <c r="P21" s="33" t="s">
        <v>85</v>
      </c>
      <c r="Q21" s="19">
        <v>15000000</v>
      </c>
      <c r="R21" s="64">
        <v>10443</v>
      </c>
      <c r="S21" s="16">
        <f t="shared" si="2"/>
        <v>-10443000</v>
      </c>
      <c r="T21" s="13" t="s">
        <v>210</v>
      </c>
    </row>
    <row r="22" spans="1:20" ht="25.5" x14ac:dyDescent="0.2">
      <c r="A22" s="11">
        <v>21</v>
      </c>
      <c r="B22" s="23">
        <v>21033</v>
      </c>
      <c r="C22" s="17" t="s">
        <v>208</v>
      </c>
      <c r="D22" s="17" t="s">
        <v>22</v>
      </c>
      <c r="E22" s="17" t="s">
        <v>10</v>
      </c>
      <c r="F22" s="17">
        <v>50000000</v>
      </c>
      <c r="G22" s="29"/>
      <c r="H22" s="29">
        <v>657.24199999999996</v>
      </c>
      <c r="I22" s="29">
        <f t="shared" si="0"/>
        <v>657.24199999999996</v>
      </c>
      <c r="J22" s="29">
        <v>66.787999999999997</v>
      </c>
      <c r="K22" s="35">
        <v>558</v>
      </c>
      <c r="L22" s="29">
        <v>11000</v>
      </c>
      <c r="M22" s="34">
        <f t="shared" si="1"/>
        <v>11558</v>
      </c>
      <c r="N22" s="7">
        <v>5.7785083924554422E-3</v>
      </c>
      <c r="O22" s="32" t="s">
        <v>89</v>
      </c>
      <c r="P22" s="33" t="s">
        <v>86</v>
      </c>
      <c r="Q22" s="19">
        <v>5000000</v>
      </c>
      <c r="R22" s="64">
        <v>6558</v>
      </c>
      <c r="S22" s="16">
        <f t="shared" si="2"/>
        <v>-6558000</v>
      </c>
      <c r="T22" s="13" t="s">
        <v>224</v>
      </c>
    </row>
    <row r="23" spans="1:20" ht="38.25" x14ac:dyDescent="0.2">
      <c r="A23" s="11">
        <v>22</v>
      </c>
      <c r="B23" s="23">
        <v>21034</v>
      </c>
      <c r="C23" s="17" t="s">
        <v>209</v>
      </c>
      <c r="D23" s="17" t="s">
        <v>22</v>
      </c>
      <c r="E23" s="17" t="s">
        <v>19</v>
      </c>
      <c r="F23" s="17">
        <v>48500000</v>
      </c>
      <c r="G23" s="29"/>
      <c r="H23" s="29">
        <v>2118.8180000000002</v>
      </c>
      <c r="I23" s="29">
        <f t="shared" si="0"/>
        <v>2118.8180000000002</v>
      </c>
      <c r="J23" s="29">
        <v>669.20399999999995</v>
      </c>
      <c r="K23" s="35">
        <v>102</v>
      </c>
      <c r="L23" s="29">
        <v>7500</v>
      </c>
      <c r="M23" s="34">
        <f t="shared" si="1"/>
        <v>7602</v>
      </c>
      <c r="N23" s="7">
        <v>7.8253222836095759E-2</v>
      </c>
      <c r="O23" s="32" t="s">
        <v>111</v>
      </c>
      <c r="P23" s="33" t="s">
        <v>86</v>
      </c>
      <c r="Q23" s="19">
        <v>7602000</v>
      </c>
      <c r="R23" s="64"/>
      <c r="S23" s="16">
        <f t="shared" si="2"/>
        <v>0</v>
      </c>
      <c r="T23" s="13" t="s">
        <v>225</v>
      </c>
    </row>
    <row r="24" spans="1:20" ht="25.5" x14ac:dyDescent="0.2">
      <c r="A24" s="11">
        <v>24</v>
      </c>
      <c r="B24" s="23">
        <v>21037</v>
      </c>
      <c r="C24" s="17" t="s">
        <v>74</v>
      </c>
      <c r="D24" s="17" t="s">
        <v>13</v>
      </c>
      <c r="E24" s="17" t="s">
        <v>10</v>
      </c>
      <c r="F24" s="17">
        <v>3400000</v>
      </c>
      <c r="G24" s="29"/>
      <c r="H24" s="29">
        <v>3212.788</v>
      </c>
      <c r="I24" s="29">
        <f t="shared" si="0"/>
        <v>3212.788</v>
      </c>
      <c r="J24" s="29">
        <v>455.495</v>
      </c>
      <c r="K24" s="35">
        <v>643</v>
      </c>
      <c r="L24" s="29">
        <v>0</v>
      </c>
      <c r="M24" s="34">
        <f t="shared" si="1"/>
        <v>643</v>
      </c>
      <c r="N24" s="7">
        <v>0.66259720062208405</v>
      </c>
      <c r="O24" s="32" t="s">
        <v>111</v>
      </c>
      <c r="P24" s="33" t="s">
        <v>86</v>
      </c>
      <c r="Q24" s="19">
        <v>643000</v>
      </c>
      <c r="R24" s="64"/>
      <c r="S24" s="16">
        <f t="shared" si="2"/>
        <v>0</v>
      </c>
      <c r="T24" s="13" t="s">
        <v>226</v>
      </c>
    </row>
    <row r="25" spans="1:20" ht="38.25" x14ac:dyDescent="0.2">
      <c r="A25" s="11">
        <v>25</v>
      </c>
      <c r="B25" s="23">
        <v>21042</v>
      </c>
      <c r="C25" s="17" t="s">
        <v>75</v>
      </c>
      <c r="D25" s="17" t="s">
        <v>22</v>
      </c>
      <c r="E25" s="17" t="s">
        <v>10</v>
      </c>
      <c r="F25" s="17">
        <v>32000000</v>
      </c>
      <c r="G25" s="29"/>
      <c r="H25" s="29">
        <v>56.235999999999997</v>
      </c>
      <c r="I25" s="29">
        <f t="shared" si="0"/>
        <v>56.235999999999997</v>
      </c>
      <c r="J25" s="29">
        <v>27.486000000000001</v>
      </c>
      <c r="K25" s="35">
        <v>971</v>
      </c>
      <c r="L25" s="29">
        <v>0</v>
      </c>
      <c r="M25" s="34">
        <f t="shared" si="1"/>
        <v>971</v>
      </c>
      <c r="N25" s="7">
        <v>8.5334706488156536E-3</v>
      </c>
      <c r="O25" s="32" t="s">
        <v>89</v>
      </c>
      <c r="P25" s="33" t="s">
        <v>85</v>
      </c>
      <c r="Q25" s="19">
        <v>971000</v>
      </c>
      <c r="R25" s="64"/>
      <c r="S25" s="16">
        <f t="shared" si="2"/>
        <v>0</v>
      </c>
      <c r="T25" s="13" t="s">
        <v>227</v>
      </c>
    </row>
    <row r="26" spans="1:20" ht="38.25" x14ac:dyDescent="0.2">
      <c r="A26" s="11">
        <v>26</v>
      </c>
      <c r="B26" s="23">
        <v>21043</v>
      </c>
      <c r="C26" s="17" t="s">
        <v>95</v>
      </c>
      <c r="D26" s="17" t="s">
        <v>22</v>
      </c>
      <c r="E26" s="17" t="s">
        <v>10</v>
      </c>
      <c r="F26" s="17">
        <v>61000000</v>
      </c>
      <c r="G26" s="29"/>
      <c r="H26" s="29">
        <v>1357.056</v>
      </c>
      <c r="I26" s="29">
        <f t="shared" si="0"/>
        <v>1357.056</v>
      </c>
      <c r="J26" s="29">
        <v>201.303</v>
      </c>
      <c r="K26" s="35">
        <v>-156</v>
      </c>
      <c r="L26" s="29">
        <v>8000</v>
      </c>
      <c r="M26" s="34">
        <f t="shared" si="1"/>
        <v>7844</v>
      </c>
      <c r="N26" s="7">
        <v>2.5663309535951046E-2</v>
      </c>
      <c r="O26" s="32" t="s">
        <v>89</v>
      </c>
      <c r="P26" s="33" t="s">
        <v>86</v>
      </c>
      <c r="Q26" s="19">
        <v>7844000</v>
      </c>
      <c r="R26" s="64"/>
      <c r="S26" s="16">
        <f t="shared" si="2"/>
        <v>0</v>
      </c>
      <c r="T26" s="13" t="s">
        <v>228</v>
      </c>
    </row>
    <row r="27" spans="1:20" ht="25.5" x14ac:dyDescent="0.2">
      <c r="A27" s="11">
        <v>27</v>
      </c>
      <c r="B27" s="23">
        <v>21044</v>
      </c>
      <c r="C27" s="17" t="s">
        <v>96</v>
      </c>
      <c r="D27" s="17" t="s">
        <v>23</v>
      </c>
      <c r="E27" s="17" t="s">
        <v>10</v>
      </c>
      <c r="F27" s="17">
        <v>84000000</v>
      </c>
      <c r="G27" s="29"/>
      <c r="H27" s="29">
        <v>222.38800000000001</v>
      </c>
      <c r="I27" s="29">
        <f t="shared" si="0"/>
        <v>222.38800000000001</v>
      </c>
      <c r="J27" s="29">
        <v>94.707999999999998</v>
      </c>
      <c r="K27" s="35">
        <v>1872</v>
      </c>
      <c r="L27" s="29">
        <v>50000</v>
      </c>
      <c r="M27" s="34">
        <f t="shared" si="1"/>
        <v>51872</v>
      </c>
      <c r="N27" s="7">
        <v>0</v>
      </c>
      <c r="O27" s="32" t="s">
        <v>89</v>
      </c>
      <c r="P27" s="33" t="s">
        <v>181</v>
      </c>
      <c r="Q27" s="19">
        <v>2000000</v>
      </c>
      <c r="R27" s="64">
        <v>49872</v>
      </c>
      <c r="S27" s="16">
        <f t="shared" si="2"/>
        <v>-49872000</v>
      </c>
      <c r="T27" s="13" t="s">
        <v>229</v>
      </c>
    </row>
    <row r="28" spans="1:20" ht="25.5" x14ac:dyDescent="0.2">
      <c r="A28" s="11">
        <v>28</v>
      </c>
      <c r="B28" s="23">
        <v>21045</v>
      </c>
      <c r="C28" s="17" t="s">
        <v>108</v>
      </c>
      <c r="D28" s="17" t="s">
        <v>80</v>
      </c>
      <c r="E28" s="17"/>
      <c r="F28" s="17"/>
      <c r="G28" s="29"/>
      <c r="H28" s="29">
        <v>4415.3310000000001</v>
      </c>
      <c r="I28" s="29">
        <f t="shared" si="0"/>
        <v>4415.3310000000001</v>
      </c>
      <c r="J28" s="29">
        <v>399.43200000000002</v>
      </c>
      <c r="K28" s="35">
        <v>1984</v>
      </c>
      <c r="L28" s="29">
        <v>10000</v>
      </c>
      <c r="M28" s="34">
        <f t="shared" si="1"/>
        <v>11984</v>
      </c>
      <c r="N28" s="7">
        <v>2.0523030707610149E-2</v>
      </c>
      <c r="O28" s="32" t="s">
        <v>111</v>
      </c>
      <c r="P28" s="33" t="s">
        <v>85</v>
      </c>
      <c r="Q28" s="19">
        <v>11984000</v>
      </c>
      <c r="R28" s="64"/>
      <c r="S28" s="16">
        <f t="shared" si="2"/>
        <v>0</v>
      </c>
      <c r="T28" s="13" t="s">
        <v>154</v>
      </c>
    </row>
    <row r="29" spans="1:20" ht="25.5" x14ac:dyDescent="0.2">
      <c r="A29" s="11">
        <v>29</v>
      </c>
      <c r="B29" s="23">
        <v>21046</v>
      </c>
      <c r="C29" s="17" t="s">
        <v>109</v>
      </c>
      <c r="D29" s="17" t="s">
        <v>13</v>
      </c>
      <c r="E29" s="17" t="s">
        <v>19</v>
      </c>
      <c r="F29" s="17">
        <v>7100000</v>
      </c>
      <c r="G29" s="29"/>
      <c r="H29" s="29">
        <v>147.05600000000001</v>
      </c>
      <c r="I29" s="29">
        <f t="shared" si="0"/>
        <v>147.05600000000001</v>
      </c>
      <c r="J29" s="29">
        <v>63.988</v>
      </c>
      <c r="K29" s="35">
        <v>917</v>
      </c>
      <c r="L29" s="29">
        <v>6100</v>
      </c>
      <c r="M29" s="34">
        <f t="shared" si="1"/>
        <v>7017</v>
      </c>
      <c r="N29" s="7">
        <v>6.0907795354139945E-3</v>
      </c>
      <c r="O29" s="32" t="s">
        <v>89</v>
      </c>
      <c r="P29" s="33" t="s">
        <v>86</v>
      </c>
      <c r="Q29" s="19">
        <v>7017000</v>
      </c>
      <c r="R29" s="64"/>
      <c r="S29" s="16">
        <f t="shared" si="2"/>
        <v>0</v>
      </c>
      <c r="T29" s="13" t="s">
        <v>174</v>
      </c>
    </row>
    <row r="30" spans="1:20" x14ac:dyDescent="0.2">
      <c r="A30" s="11"/>
      <c r="B30" s="23">
        <v>21047</v>
      </c>
      <c r="C30" s="17" t="s">
        <v>118</v>
      </c>
      <c r="D30" s="17" t="s">
        <v>22</v>
      </c>
      <c r="E30" s="17" t="s">
        <v>10</v>
      </c>
      <c r="F30" s="17"/>
      <c r="G30" s="29"/>
      <c r="H30" s="29">
        <v>0</v>
      </c>
      <c r="I30" s="29">
        <f t="shared" si="0"/>
        <v>0</v>
      </c>
      <c r="J30" s="29">
        <v>0</v>
      </c>
      <c r="K30" s="35">
        <v>500</v>
      </c>
      <c r="L30" s="29">
        <v>1000</v>
      </c>
      <c r="M30" s="34">
        <f t="shared" si="1"/>
        <v>1500</v>
      </c>
      <c r="N30" s="7">
        <v>0</v>
      </c>
      <c r="O30" s="32" t="s">
        <v>111</v>
      </c>
      <c r="P30" s="33" t="s">
        <v>87</v>
      </c>
      <c r="Q30" s="19">
        <v>1500000</v>
      </c>
      <c r="R30" s="64"/>
      <c r="S30" s="16">
        <f t="shared" si="2"/>
        <v>0</v>
      </c>
      <c r="T30" s="13" t="s">
        <v>230</v>
      </c>
    </row>
    <row r="31" spans="1:20" ht="38.25" x14ac:dyDescent="0.2">
      <c r="A31" s="11"/>
      <c r="B31" s="23">
        <v>21049</v>
      </c>
      <c r="C31" s="17" t="s">
        <v>128</v>
      </c>
      <c r="D31" s="17" t="s">
        <v>23</v>
      </c>
      <c r="E31" s="17" t="s">
        <v>10</v>
      </c>
      <c r="F31" s="17"/>
      <c r="G31" s="29"/>
      <c r="H31" s="29">
        <v>0</v>
      </c>
      <c r="I31" s="29">
        <f t="shared" si="0"/>
        <v>0</v>
      </c>
      <c r="J31" s="29">
        <v>0</v>
      </c>
      <c r="K31" s="35"/>
      <c r="L31" s="29">
        <v>1000</v>
      </c>
      <c r="M31" s="34">
        <f t="shared" si="1"/>
        <v>1000</v>
      </c>
      <c r="N31" s="7">
        <v>0</v>
      </c>
      <c r="O31" s="32" t="s">
        <v>89</v>
      </c>
      <c r="P31" s="33" t="s">
        <v>86</v>
      </c>
      <c r="Q31" s="19">
        <v>1000000</v>
      </c>
      <c r="R31" s="64"/>
      <c r="S31" s="16">
        <f t="shared" si="2"/>
        <v>0</v>
      </c>
      <c r="T31" s="13" t="s">
        <v>215</v>
      </c>
    </row>
    <row r="32" spans="1:20" ht="25.5" x14ac:dyDescent="0.2">
      <c r="A32" s="11"/>
      <c r="B32" s="23">
        <v>21050</v>
      </c>
      <c r="C32" s="17" t="s">
        <v>129</v>
      </c>
      <c r="D32" s="17" t="s">
        <v>9</v>
      </c>
      <c r="E32" s="17" t="s">
        <v>10</v>
      </c>
      <c r="F32" s="17"/>
      <c r="G32" s="29"/>
      <c r="H32" s="29">
        <v>0</v>
      </c>
      <c r="I32" s="29">
        <f t="shared" si="0"/>
        <v>0</v>
      </c>
      <c r="J32" s="29">
        <v>0</v>
      </c>
      <c r="K32" s="35"/>
      <c r="L32" s="29">
        <v>1000</v>
      </c>
      <c r="M32" s="34">
        <f t="shared" si="1"/>
        <v>1000</v>
      </c>
      <c r="N32" s="7">
        <v>0</v>
      </c>
      <c r="O32" s="32" t="s">
        <v>111</v>
      </c>
      <c r="P32" s="33" t="s">
        <v>87</v>
      </c>
      <c r="Q32" s="19">
        <v>1000000</v>
      </c>
      <c r="R32" s="64"/>
      <c r="S32" s="16">
        <f t="shared" si="2"/>
        <v>0</v>
      </c>
      <c r="T32" s="13" t="s">
        <v>231</v>
      </c>
    </row>
    <row r="33" spans="1:20" x14ac:dyDescent="0.2">
      <c r="A33" s="11"/>
      <c r="B33" s="23">
        <v>21051</v>
      </c>
      <c r="C33" s="17" t="s">
        <v>130</v>
      </c>
      <c r="D33" s="17" t="s">
        <v>13</v>
      </c>
      <c r="E33" s="17" t="s">
        <v>201</v>
      </c>
      <c r="F33" s="17"/>
      <c r="G33" s="29"/>
      <c r="H33" s="29">
        <v>0</v>
      </c>
      <c r="I33" s="29">
        <f t="shared" si="0"/>
        <v>0</v>
      </c>
      <c r="J33" s="29">
        <v>0</v>
      </c>
      <c r="K33" s="35"/>
      <c r="L33" s="29">
        <v>5100</v>
      </c>
      <c r="M33" s="34">
        <f t="shared" si="1"/>
        <v>5100</v>
      </c>
      <c r="N33" s="7">
        <v>0</v>
      </c>
      <c r="O33" s="32"/>
      <c r="P33" s="33"/>
      <c r="Q33" s="19">
        <v>0</v>
      </c>
      <c r="R33" s="64"/>
      <c r="S33" s="16">
        <f t="shared" si="2"/>
        <v>-5100000</v>
      </c>
      <c r="T33" s="13" t="s">
        <v>206</v>
      </c>
    </row>
    <row r="34" spans="1:20" ht="25.5" x14ac:dyDescent="0.2">
      <c r="A34" s="11"/>
      <c r="B34" s="23">
        <v>21052</v>
      </c>
      <c r="C34" s="17" t="s">
        <v>119</v>
      </c>
      <c r="D34" s="17" t="s">
        <v>9</v>
      </c>
      <c r="E34" s="17" t="s">
        <v>10</v>
      </c>
      <c r="F34" s="17"/>
      <c r="G34" s="29"/>
      <c r="H34" s="29">
        <v>85.882000000000005</v>
      </c>
      <c r="I34" s="29">
        <f t="shared" si="0"/>
        <v>85.882000000000005</v>
      </c>
      <c r="J34" s="29">
        <v>37.195</v>
      </c>
      <c r="K34" s="35">
        <v>2551</v>
      </c>
      <c r="L34" s="29">
        <v>0</v>
      </c>
      <c r="M34" s="34">
        <f t="shared" si="1"/>
        <v>2551</v>
      </c>
      <c r="N34" s="7">
        <v>3.4061152489219915E-3</v>
      </c>
      <c r="O34" s="32" t="s">
        <v>89</v>
      </c>
      <c r="P34" s="33" t="s">
        <v>86</v>
      </c>
      <c r="Q34" s="19">
        <v>1500000</v>
      </c>
      <c r="R34" s="64">
        <v>1051</v>
      </c>
      <c r="S34" s="16">
        <f t="shared" si="2"/>
        <v>-1051000</v>
      </c>
      <c r="T34" s="13" t="s">
        <v>267</v>
      </c>
    </row>
    <row r="35" spans="1:20" x14ac:dyDescent="0.2">
      <c r="A35" s="11">
        <v>30</v>
      </c>
      <c r="B35" s="23">
        <v>25002</v>
      </c>
      <c r="C35" s="17" t="s">
        <v>29</v>
      </c>
      <c r="D35" s="17" t="s">
        <v>22</v>
      </c>
      <c r="E35" s="17" t="s">
        <v>14</v>
      </c>
      <c r="F35" s="17">
        <v>16000000</v>
      </c>
      <c r="G35" s="29"/>
      <c r="H35" s="29">
        <v>13358.903</v>
      </c>
      <c r="I35" s="29">
        <f t="shared" si="0"/>
        <v>13358.903</v>
      </c>
      <c r="J35" s="29">
        <v>0.499</v>
      </c>
      <c r="K35" s="35">
        <v>-219</v>
      </c>
      <c r="L35" s="29">
        <v>3000</v>
      </c>
      <c r="M35" s="34">
        <f t="shared" si="1"/>
        <v>2781</v>
      </c>
      <c r="N35" s="7">
        <v>1.7943185904350953E-4</v>
      </c>
      <c r="O35" s="32" t="s">
        <v>111</v>
      </c>
      <c r="P35" s="33" t="s">
        <v>87</v>
      </c>
      <c r="Q35" s="19">
        <v>2781000</v>
      </c>
      <c r="R35" s="64"/>
      <c r="S35" s="16">
        <f t="shared" ref="S35:S65" si="3">Q35-M35*1000</f>
        <v>0</v>
      </c>
      <c r="T35" s="13" t="s">
        <v>166</v>
      </c>
    </row>
    <row r="36" spans="1:20" ht="38.25" x14ac:dyDescent="0.2">
      <c r="A36" s="11">
        <v>31</v>
      </c>
      <c r="B36" s="23">
        <v>25004</v>
      </c>
      <c r="C36" s="9" t="s">
        <v>30</v>
      </c>
      <c r="D36" s="9" t="s">
        <v>9</v>
      </c>
      <c r="E36" s="9" t="s">
        <v>14</v>
      </c>
      <c r="F36" s="17" t="s">
        <v>20</v>
      </c>
      <c r="G36" s="29"/>
      <c r="H36" s="29">
        <v>4495.1350000000002</v>
      </c>
      <c r="I36" s="29">
        <f t="shared" si="0"/>
        <v>4495.1350000000002</v>
      </c>
      <c r="J36" s="29">
        <v>1190.9780000000001</v>
      </c>
      <c r="K36" s="35">
        <v>-567</v>
      </c>
      <c r="L36" s="29">
        <v>8400</v>
      </c>
      <c r="M36" s="34">
        <f t="shared" si="1"/>
        <v>7833</v>
      </c>
      <c r="N36" s="7">
        <v>0.1379513596323248</v>
      </c>
      <c r="O36" s="32" t="s">
        <v>89</v>
      </c>
      <c r="P36" s="33" t="s">
        <v>86</v>
      </c>
      <c r="Q36" s="19">
        <v>3000000</v>
      </c>
      <c r="R36" s="64">
        <v>4833</v>
      </c>
      <c r="S36" s="16">
        <f t="shared" si="3"/>
        <v>-4833000</v>
      </c>
      <c r="T36" s="13" t="s">
        <v>267</v>
      </c>
    </row>
    <row r="37" spans="1:20" ht="25.5" x14ac:dyDescent="0.2">
      <c r="A37" s="11">
        <v>33</v>
      </c>
      <c r="B37" s="22">
        <v>26003</v>
      </c>
      <c r="C37" s="5" t="s">
        <v>31</v>
      </c>
      <c r="D37" s="6" t="s">
        <v>23</v>
      </c>
      <c r="E37" s="17" t="s">
        <v>14</v>
      </c>
      <c r="F37" s="17">
        <v>240000000</v>
      </c>
      <c r="G37" s="29">
        <v>2146</v>
      </c>
      <c r="H37" s="29">
        <v>229742.19399999999</v>
      </c>
      <c r="I37" s="29">
        <f t="shared" si="0"/>
        <v>231888.19399999999</v>
      </c>
      <c r="J37" s="29">
        <v>114.64</v>
      </c>
      <c r="K37" s="35">
        <v>3950</v>
      </c>
      <c r="L37" s="29">
        <v>0</v>
      </c>
      <c r="M37" s="34">
        <f t="shared" si="1"/>
        <v>3950</v>
      </c>
      <c r="N37" s="7">
        <v>1.0284810126582278E-2</v>
      </c>
      <c r="O37" s="32" t="s">
        <v>111</v>
      </c>
      <c r="P37" s="33" t="s">
        <v>87</v>
      </c>
      <c r="Q37" s="19">
        <v>3950000</v>
      </c>
      <c r="R37" s="64"/>
      <c r="S37" s="16">
        <f t="shared" si="3"/>
        <v>0</v>
      </c>
      <c r="T37" s="13" t="s">
        <v>232</v>
      </c>
    </row>
    <row r="38" spans="1:20" ht="38.25" x14ac:dyDescent="0.2">
      <c r="A38" s="11">
        <v>35</v>
      </c>
      <c r="B38" s="22">
        <v>26017</v>
      </c>
      <c r="C38" s="5" t="s">
        <v>33</v>
      </c>
      <c r="D38" s="6" t="s">
        <v>80</v>
      </c>
      <c r="E38" s="17" t="s">
        <v>19</v>
      </c>
      <c r="F38" s="17" t="s">
        <v>20</v>
      </c>
      <c r="G38" s="29"/>
      <c r="H38" s="29">
        <v>16130.037</v>
      </c>
      <c r="I38" s="29">
        <f t="shared" si="0"/>
        <v>16130.037</v>
      </c>
      <c r="J38" s="29">
        <v>954.4</v>
      </c>
      <c r="K38" s="35">
        <v>5077</v>
      </c>
      <c r="L38" s="29">
        <v>13867</v>
      </c>
      <c r="M38" s="34">
        <f t="shared" si="1"/>
        <v>18944</v>
      </c>
      <c r="N38" s="7">
        <v>4.6525126689189185E-2</v>
      </c>
      <c r="O38" s="32" t="s">
        <v>111</v>
      </c>
      <c r="P38" s="33" t="s">
        <v>86</v>
      </c>
      <c r="Q38" s="18">
        <v>18944000</v>
      </c>
      <c r="R38" s="64"/>
      <c r="S38" s="16">
        <f t="shared" si="3"/>
        <v>0</v>
      </c>
      <c r="T38" s="13" t="s">
        <v>216</v>
      </c>
    </row>
    <row r="39" spans="1:20" ht="25.5" x14ac:dyDescent="0.2">
      <c r="A39" s="11">
        <v>39</v>
      </c>
      <c r="B39" s="22">
        <v>26022</v>
      </c>
      <c r="C39" s="5" t="s">
        <v>110</v>
      </c>
      <c r="D39" s="6" t="s">
        <v>32</v>
      </c>
      <c r="E39" s="17" t="s">
        <v>19</v>
      </c>
      <c r="F39" s="17">
        <v>23000000</v>
      </c>
      <c r="G39" s="29"/>
      <c r="H39" s="29">
        <v>3232.4409999999998</v>
      </c>
      <c r="I39" s="29">
        <f t="shared" si="0"/>
        <v>3232.4409999999998</v>
      </c>
      <c r="J39" s="29">
        <v>2517.1860000000001</v>
      </c>
      <c r="K39" s="35">
        <v>285</v>
      </c>
      <c r="L39" s="29">
        <v>22000</v>
      </c>
      <c r="M39" s="34">
        <f t="shared" si="1"/>
        <v>22285</v>
      </c>
      <c r="N39" s="7">
        <v>0.10797868521426968</v>
      </c>
      <c r="O39" s="32" t="s">
        <v>111</v>
      </c>
      <c r="P39" s="33" t="s">
        <v>86</v>
      </c>
      <c r="Q39" s="19">
        <v>22285000</v>
      </c>
      <c r="R39" s="64"/>
      <c r="S39" s="16">
        <f t="shared" si="3"/>
        <v>0</v>
      </c>
      <c r="T39" s="13" t="s">
        <v>268</v>
      </c>
    </row>
    <row r="40" spans="1:20" ht="25.5" x14ac:dyDescent="0.2">
      <c r="A40" s="11"/>
      <c r="B40" s="22">
        <v>26025</v>
      </c>
      <c r="C40" s="5" t="s">
        <v>131</v>
      </c>
      <c r="D40" s="6" t="s">
        <v>202</v>
      </c>
      <c r="E40" s="17" t="s">
        <v>10</v>
      </c>
      <c r="F40" s="17"/>
      <c r="G40" s="29"/>
      <c r="H40" s="29">
        <v>40.799999999999997</v>
      </c>
      <c r="I40" s="29">
        <f t="shared" si="0"/>
        <v>40.799999999999997</v>
      </c>
      <c r="J40" s="29">
        <v>40.799999999999997</v>
      </c>
      <c r="K40" s="35"/>
      <c r="L40" s="29">
        <v>3000</v>
      </c>
      <c r="M40" s="34">
        <f t="shared" si="1"/>
        <v>3000</v>
      </c>
      <c r="N40" s="7">
        <v>0</v>
      </c>
      <c r="O40" s="32" t="s">
        <v>89</v>
      </c>
      <c r="P40" s="33" t="s">
        <v>85</v>
      </c>
      <c r="Q40" s="19">
        <v>2000000</v>
      </c>
      <c r="R40" s="64">
        <v>1000</v>
      </c>
      <c r="S40" s="16">
        <f t="shared" si="3"/>
        <v>-1000000</v>
      </c>
      <c r="T40" s="13" t="s">
        <v>233</v>
      </c>
    </row>
    <row r="41" spans="1:20" ht="38.25" x14ac:dyDescent="0.2">
      <c r="A41" s="11"/>
      <c r="B41" s="22">
        <v>26027</v>
      </c>
      <c r="C41" s="5" t="s">
        <v>132</v>
      </c>
      <c r="D41" s="6" t="s">
        <v>32</v>
      </c>
      <c r="E41" s="17" t="s">
        <v>10</v>
      </c>
      <c r="F41" s="17"/>
      <c r="G41" s="29"/>
      <c r="H41" s="29">
        <v>0</v>
      </c>
      <c r="I41" s="29">
        <f t="shared" si="0"/>
        <v>0</v>
      </c>
      <c r="J41" s="29">
        <v>0</v>
      </c>
      <c r="K41" s="35"/>
      <c r="L41" s="29">
        <v>7000</v>
      </c>
      <c r="M41" s="34">
        <f t="shared" si="1"/>
        <v>7000</v>
      </c>
      <c r="N41" s="7">
        <v>0</v>
      </c>
      <c r="O41" s="32" t="s">
        <v>111</v>
      </c>
      <c r="P41" s="33" t="s">
        <v>85</v>
      </c>
      <c r="Q41" s="19">
        <v>7000000</v>
      </c>
      <c r="R41" s="64"/>
      <c r="S41" s="16">
        <f t="shared" si="3"/>
        <v>0</v>
      </c>
      <c r="T41" s="13" t="s">
        <v>235</v>
      </c>
    </row>
    <row r="42" spans="1:20" ht="25.5" x14ac:dyDescent="0.2">
      <c r="A42" s="11">
        <v>41</v>
      </c>
      <c r="B42" s="22">
        <v>30002</v>
      </c>
      <c r="C42" s="5" t="s">
        <v>34</v>
      </c>
      <c r="D42" s="6" t="s">
        <v>22</v>
      </c>
      <c r="E42" s="15" t="s">
        <v>14</v>
      </c>
      <c r="F42" s="15">
        <v>288000000</v>
      </c>
      <c r="G42" s="29"/>
      <c r="H42" s="29">
        <v>169448.32800000001</v>
      </c>
      <c r="I42" s="29">
        <f t="shared" si="0"/>
        <v>169448.32800000001</v>
      </c>
      <c r="J42" s="29">
        <v>27580.83</v>
      </c>
      <c r="K42" s="35">
        <v>53062</v>
      </c>
      <c r="L42" s="29">
        <v>67500</v>
      </c>
      <c r="M42" s="34">
        <f t="shared" si="1"/>
        <v>120562</v>
      </c>
      <c r="N42" s="7">
        <v>0.2229313382326106</v>
      </c>
      <c r="O42" s="32" t="s">
        <v>111</v>
      </c>
      <c r="P42" s="33" t="s">
        <v>87</v>
      </c>
      <c r="Q42" s="19">
        <v>120562000</v>
      </c>
      <c r="R42" s="64"/>
      <c r="S42" s="16">
        <f t="shared" si="3"/>
        <v>0</v>
      </c>
      <c r="T42" s="13" t="s">
        <v>167</v>
      </c>
    </row>
    <row r="43" spans="1:20" ht="38.25" x14ac:dyDescent="0.2">
      <c r="A43" s="11">
        <v>42</v>
      </c>
      <c r="B43" s="22">
        <v>30004</v>
      </c>
      <c r="C43" s="5" t="s">
        <v>35</v>
      </c>
      <c r="D43" s="6" t="s">
        <v>80</v>
      </c>
      <c r="E43" s="15" t="s">
        <v>19</v>
      </c>
      <c r="F43" s="15" t="s">
        <v>20</v>
      </c>
      <c r="G43" s="29"/>
      <c r="H43" s="29">
        <v>10984.68</v>
      </c>
      <c r="I43" s="29">
        <f t="shared" si="0"/>
        <v>10984.68</v>
      </c>
      <c r="J43" s="29">
        <v>594.93700000000001</v>
      </c>
      <c r="K43" s="35">
        <v>1897</v>
      </c>
      <c r="L43" s="29">
        <v>3000</v>
      </c>
      <c r="M43" s="34">
        <f t="shared" si="1"/>
        <v>4897</v>
      </c>
      <c r="N43" s="7">
        <v>0.12149009597712886</v>
      </c>
      <c r="O43" s="32" t="s">
        <v>111</v>
      </c>
      <c r="P43" s="33" t="s">
        <v>86</v>
      </c>
      <c r="Q43" s="19">
        <v>4897000</v>
      </c>
      <c r="R43" s="64"/>
      <c r="S43" s="16">
        <f t="shared" si="3"/>
        <v>0</v>
      </c>
      <c r="T43" s="13" t="s">
        <v>236</v>
      </c>
    </row>
    <row r="44" spans="1:20" x14ac:dyDescent="0.2">
      <c r="A44" s="11">
        <v>44</v>
      </c>
      <c r="B44" s="22">
        <v>30007</v>
      </c>
      <c r="C44" s="5" t="s">
        <v>36</v>
      </c>
      <c r="D44" s="6" t="s">
        <v>22</v>
      </c>
      <c r="E44" s="15" t="s">
        <v>14</v>
      </c>
      <c r="F44" s="15">
        <v>34200000</v>
      </c>
      <c r="G44" s="29"/>
      <c r="H44" s="29">
        <v>26345.134999999998</v>
      </c>
      <c r="I44" s="29">
        <f t="shared" si="0"/>
        <v>26345.134999999998</v>
      </c>
      <c r="J44" s="29">
        <v>0</v>
      </c>
      <c r="K44" s="35">
        <v>500</v>
      </c>
      <c r="L44" s="29">
        <v>0</v>
      </c>
      <c r="M44" s="34">
        <f t="shared" si="1"/>
        <v>500</v>
      </c>
      <c r="N44" s="7">
        <v>0</v>
      </c>
      <c r="O44" s="32" t="s">
        <v>111</v>
      </c>
      <c r="P44" s="33" t="s">
        <v>87</v>
      </c>
      <c r="Q44" s="19">
        <v>0</v>
      </c>
      <c r="R44" s="64"/>
      <c r="S44" s="16">
        <f t="shared" si="3"/>
        <v>-500000</v>
      </c>
      <c r="T44" s="13" t="s">
        <v>219</v>
      </c>
    </row>
    <row r="45" spans="1:20" ht="25.5" x14ac:dyDescent="0.2">
      <c r="A45" s="11">
        <v>45</v>
      </c>
      <c r="B45" s="22">
        <v>30009</v>
      </c>
      <c r="C45" s="5" t="s">
        <v>37</v>
      </c>
      <c r="D45" s="6" t="s">
        <v>23</v>
      </c>
      <c r="E45" s="9" t="s">
        <v>14</v>
      </c>
      <c r="F45" s="17">
        <v>268000000</v>
      </c>
      <c r="G45" s="29"/>
      <c r="H45" s="29">
        <v>63971.58</v>
      </c>
      <c r="I45" s="29">
        <f t="shared" si="0"/>
        <v>63971.58</v>
      </c>
      <c r="J45" s="29">
        <v>20990.526999999998</v>
      </c>
      <c r="K45" s="35">
        <v>-13138</v>
      </c>
      <c r="L45" s="29">
        <v>136000</v>
      </c>
      <c r="M45" s="34">
        <f t="shared" si="1"/>
        <v>122862</v>
      </c>
      <c r="N45" s="7">
        <v>0.10216699223519071</v>
      </c>
      <c r="O45" s="32" t="s">
        <v>111</v>
      </c>
      <c r="P45" s="33" t="s">
        <v>182</v>
      </c>
      <c r="Q45" s="19">
        <v>122862000</v>
      </c>
      <c r="R45" s="64"/>
      <c r="S45" s="16">
        <f t="shared" si="3"/>
        <v>0</v>
      </c>
      <c r="T45" s="13" t="s">
        <v>237</v>
      </c>
    </row>
    <row r="46" spans="1:20" ht="38.25" x14ac:dyDescent="0.2">
      <c r="A46" s="11">
        <v>46</v>
      </c>
      <c r="B46" s="22">
        <v>30010</v>
      </c>
      <c r="C46" s="5" t="s">
        <v>97</v>
      </c>
      <c r="D46" s="6" t="s">
        <v>22</v>
      </c>
      <c r="E46" s="9" t="s">
        <v>19</v>
      </c>
      <c r="F46" s="17">
        <v>205000000</v>
      </c>
      <c r="G46" s="29"/>
      <c r="H46" s="29">
        <v>38920.875999999997</v>
      </c>
      <c r="I46" s="29">
        <f t="shared" si="0"/>
        <v>38920.875999999997</v>
      </c>
      <c r="J46" s="29">
        <v>3162.4490000000001</v>
      </c>
      <c r="K46" s="35">
        <v>1046</v>
      </c>
      <c r="L46" s="29">
        <v>0</v>
      </c>
      <c r="M46" s="34">
        <f t="shared" si="1"/>
        <v>1046</v>
      </c>
      <c r="N46" s="7">
        <v>2.7858479923518162</v>
      </c>
      <c r="O46" s="32" t="s">
        <v>111</v>
      </c>
      <c r="P46" s="33" t="s">
        <v>87</v>
      </c>
      <c r="Q46" s="19">
        <v>9046000</v>
      </c>
      <c r="R46" s="64"/>
      <c r="S46" s="16">
        <f t="shared" si="3"/>
        <v>8000000</v>
      </c>
      <c r="T46" s="13" t="s">
        <v>264</v>
      </c>
    </row>
    <row r="47" spans="1:20" ht="25.5" x14ac:dyDescent="0.2">
      <c r="A47" s="11">
        <v>48</v>
      </c>
      <c r="B47" s="22">
        <v>30021</v>
      </c>
      <c r="C47" s="5" t="s">
        <v>70</v>
      </c>
      <c r="D47" s="6" t="s">
        <v>13</v>
      </c>
      <c r="E47" s="9" t="s">
        <v>14</v>
      </c>
      <c r="F47" s="17">
        <v>232000000</v>
      </c>
      <c r="G47" s="29"/>
      <c r="H47" s="29">
        <v>169706.95</v>
      </c>
      <c r="I47" s="29">
        <f t="shared" si="0"/>
        <v>169706.95</v>
      </c>
      <c r="J47" s="29">
        <v>11083.93</v>
      </c>
      <c r="K47" s="35">
        <v>-16664</v>
      </c>
      <c r="L47" s="29">
        <v>93000</v>
      </c>
      <c r="M47" s="34">
        <f t="shared" si="1"/>
        <v>76336</v>
      </c>
      <c r="N47" s="7">
        <v>0.12048777771955566</v>
      </c>
      <c r="O47" s="32" t="s">
        <v>111</v>
      </c>
      <c r="P47" s="33" t="s">
        <v>86</v>
      </c>
      <c r="Q47" s="19">
        <v>76336000</v>
      </c>
      <c r="R47" s="64"/>
      <c r="S47" s="16">
        <f t="shared" si="3"/>
        <v>0</v>
      </c>
      <c r="T47" s="13" t="s">
        <v>238</v>
      </c>
    </row>
    <row r="48" spans="1:20" ht="25.5" x14ac:dyDescent="0.2">
      <c r="A48" s="11">
        <v>50</v>
      </c>
      <c r="B48" s="22">
        <v>30027</v>
      </c>
      <c r="C48" s="5" t="s">
        <v>98</v>
      </c>
      <c r="D48" s="6" t="s">
        <v>23</v>
      </c>
      <c r="E48" s="9" t="s">
        <v>14</v>
      </c>
      <c r="F48" s="17">
        <v>5300000</v>
      </c>
      <c r="G48" s="29"/>
      <c r="H48" s="29">
        <v>4591.7719999999999</v>
      </c>
      <c r="I48" s="29">
        <f t="shared" si="0"/>
        <v>4591.7719999999999</v>
      </c>
      <c r="J48" s="29">
        <v>0</v>
      </c>
      <c r="K48" s="35">
        <v>53</v>
      </c>
      <c r="L48" s="29">
        <v>0</v>
      </c>
      <c r="M48" s="34">
        <f t="shared" si="1"/>
        <v>53</v>
      </c>
      <c r="N48" s="7">
        <v>0</v>
      </c>
      <c r="O48" s="32" t="s">
        <v>111</v>
      </c>
      <c r="P48" s="33" t="s">
        <v>86</v>
      </c>
      <c r="Q48" s="19">
        <v>0</v>
      </c>
      <c r="R48" s="64"/>
      <c r="S48" s="16">
        <f t="shared" si="3"/>
        <v>-53000</v>
      </c>
      <c r="T48" s="13" t="s">
        <v>219</v>
      </c>
    </row>
    <row r="49" spans="1:20" ht="25.5" x14ac:dyDescent="0.2">
      <c r="A49" s="11">
        <v>51</v>
      </c>
      <c r="B49" s="22">
        <v>30029</v>
      </c>
      <c r="C49" s="5" t="s">
        <v>211</v>
      </c>
      <c r="D49" s="51" t="s">
        <v>23</v>
      </c>
      <c r="E49" s="15" t="s">
        <v>19</v>
      </c>
      <c r="F49" s="15">
        <v>32000000</v>
      </c>
      <c r="G49" s="29"/>
      <c r="H49" s="29">
        <v>3181.8440000000001</v>
      </c>
      <c r="I49" s="29">
        <f t="shared" si="0"/>
        <v>3181.8440000000001</v>
      </c>
      <c r="J49" s="29">
        <v>1556.951</v>
      </c>
      <c r="K49" s="35">
        <v>1860</v>
      </c>
      <c r="L49" s="29">
        <v>20917</v>
      </c>
      <c r="M49" s="34">
        <f t="shared" si="1"/>
        <v>22777</v>
      </c>
      <c r="N49" s="7">
        <v>4.743486850770514E-2</v>
      </c>
      <c r="O49" s="32" t="s">
        <v>111</v>
      </c>
      <c r="P49" s="33" t="s">
        <v>86</v>
      </c>
      <c r="Q49" s="19">
        <v>5000000</v>
      </c>
      <c r="R49" s="64">
        <v>17777</v>
      </c>
      <c r="S49" s="16">
        <f t="shared" si="3"/>
        <v>-17777000</v>
      </c>
      <c r="T49" s="13" t="s">
        <v>239</v>
      </c>
    </row>
    <row r="50" spans="1:20" ht="25.5" x14ac:dyDescent="0.2">
      <c r="A50" s="11">
        <v>53</v>
      </c>
      <c r="B50" s="50">
        <v>30032</v>
      </c>
      <c r="C50" s="52" t="s">
        <v>40</v>
      </c>
      <c r="D50" s="15" t="s">
        <v>80</v>
      </c>
      <c r="E50" s="15" t="s">
        <v>19</v>
      </c>
      <c r="F50" s="15" t="s">
        <v>20</v>
      </c>
      <c r="G50" s="29"/>
      <c r="H50" s="29">
        <v>30839.677</v>
      </c>
      <c r="I50" s="29">
        <f t="shared" si="0"/>
        <v>30839.677</v>
      </c>
      <c r="J50" s="29">
        <v>566.54999999999995</v>
      </c>
      <c r="K50" s="35">
        <v>-3471</v>
      </c>
      <c r="L50" s="29">
        <v>13198</v>
      </c>
      <c r="M50" s="34">
        <f t="shared" si="1"/>
        <v>9727</v>
      </c>
      <c r="N50" s="7">
        <v>4.438778657345533E-2</v>
      </c>
      <c r="O50" s="32" t="s">
        <v>111</v>
      </c>
      <c r="P50" s="33" t="s">
        <v>86</v>
      </c>
      <c r="Q50" s="19">
        <v>9727000</v>
      </c>
      <c r="R50" s="64"/>
      <c r="S50" s="16">
        <f t="shared" si="3"/>
        <v>0</v>
      </c>
      <c r="T50" s="13" t="s">
        <v>240</v>
      </c>
    </row>
    <row r="51" spans="1:20" ht="38.25" x14ac:dyDescent="0.2">
      <c r="A51" s="11">
        <v>54</v>
      </c>
      <c r="B51" s="24">
        <v>30034</v>
      </c>
      <c r="C51" s="15" t="s">
        <v>79</v>
      </c>
      <c r="D51" s="15" t="s">
        <v>32</v>
      </c>
      <c r="E51" s="15" t="s">
        <v>19</v>
      </c>
      <c r="F51" s="15">
        <v>167000000</v>
      </c>
      <c r="G51" s="29"/>
      <c r="H51" s="29">
        <v>3456.5430000000001</v>
      </c>
      <c r="I51" s="29">
        <f t="shared" si="0"/>
        <v>3456.5430000000001</v>
      </c>
      <c r="J51" s="29">
        <v>1869.6780000000001</v>
      </c>
      <c r="K51" s="35">
        <v>1520</v>
      </c>
      <c r="L51" s="29">
        <v>20000</v>
      </c>
      <c r="M51" s="34">
        <f t="shared" si="1"/>
        <v>21520</v>
      </c>
      <c r="N51" s="7">
        <v>7.290167286245354E-2</v>
      </c>
      <c r="O51" s="32" t="s">
        <v>111</v>
      </c>
      <c r="P51" s="33" t="s">
        <v>87</v>
      </c>
      <c r="Q51" s="19">
        <v>21520000</v>
      </c>
      <c r="R51" s="64"/>
      <c r="S51" s="16">
        <f t="shared" si="3"/>
        <v>0</v>
      </c>
      <c r="T51" s="13" t="s">
        <v>241</v>
      </c>
    </row>
    <row r="52" spans="1:20" ht="25.5" x14ac:dyDescent="0.2">
      <c r="A52" s="11">
        <v>56</v>
      </c>
      <c r="B52" s="24">
        <v>30037</v>
      </c>
      <c r="C52" s="15" t="s">
        <v>99</v>
      </c>
      <c r="D52" s="15" t="s">
        <v>9</v>
      </c>
      <c r="E52" s="15" t="s">
        <v>10</v>
      </c>
      <c r="F52" s="15">
        <v>25000000</v>
      </c>
      <c r="G52" s="29"/>
      <c r="H52" s="29">
        <v>1255.0830000000001</v>
      </c>
      <c r="I52" s="29">
        <f t="shared" si="0"/>
        <v>1255.0830000000001</v>
      </c>
      <c r="J52" s="29">
        <v>553.83600000000001</v>
      </c>
      <c r="K52" s="35">
        <v>-657</v>
      </c>
      <c r="L52" s="29">
        <v>500</v>
      </c>
      <c r="M52" s="34">
        <f t="shared" si="1"/>
        <v>-157</v>
      </c>
      <c r="N52" s="7">
        <v>-3.2845286624203824</v>
      </c>
      <c r="O52" s="32" t="s">
        <v>88</v>
      </c>
      <c r="P52" s="33" t="s">
        <v>85</v>
      </c>
      <c r="Q52" s="19">
        <v>1000000</v>
      </c>
      <c r="R52" s="64"/>
      <c r="S52" s="16">
        <f t="shared" si="3"/>
        <v>1157000</v>
      </c>
      <c r="T52" s="13" t="s">
        <v>242</v>
      </c>
    </row>
    <row r="53" spans="1:20" ht="25.5" x14ac:dyDescent="0.2">
      <c r="A53" s="11"/>
      <c r="B53" s="36">
        <v>30038</v>
      </c>
      <c r="C53" s="37" t="s">
        <v>265</v>
      </c>
      <c r="D53" s="15" t="s">
        <v>32</v>
      </c>
      <c r="E53" s="15" t="s">
        <v>10</v>
      </c>
      <c r="F53" s="15"/>
      <c r="G53" s="29"/>
      <c r="H53" s="29">
        <v>475.56400000000002</v>
      </c>
      <c r="I53" s="29">
        <f t="shared" si="0"/>
        <v>475.56400000000002</v>
      </c>
      <c r="J53" s="29">
        <v>440.62700000000001</v>
      </c>
      <c r="K53" s="35">
        <v>15</v>
      </c>
      <c r="L53" s="29">
        <v>10000</v>
      </c>
      <c r="M53" s="34">
        <f t="shared" si="1"/>
        <v>10015</v>
      </c>
      <c r="N53" s="7">
        <v>2.9852621068397402E-2</v>
      </c>
      <c r="O53" s="32" t="s">
        <v>111</v>
      </c>
      <c r="P53" s="33" t="s">
        <v>85</v>
      </c>
      <c r="Q53" s="19">
        <v>13015000</v>
      </c>
      <c r="R53" s="64"/>
      <c r="S53" s="16">
        <f t="shared" si="3"/>
        <v>3000000</v>
      </c>
      <c r="T53" s="13" t="s">
        <v>270</v>
      </c>
    </row>
    <row r="54" spans="1:20" x14ac:dyDescent="0.2">
      <c r="A54" s="11">
        <v>57</v>
      </c>
      <c r="B54" s="41">
        <v>30040</v>
      </c>
      <c r="C54" s="11" t="s">
        <v>121</v>
      </c>
      <c r="D54" s="15" t="s">
        <v>80</v>
      </c>
      <c r="E54" s="15"/>
      <c r="F54" s="15"/>
      <c r="G54" s="29"/>
      <c r="H54" s="29">
        <v>0</v>
      </c>
      <c r="I54" s="29">
        <f t="shared" si="0"/>
        <v>0</v>
      </c>
      <c r="J54" s="29">
        <v>0</v>
      </c>
      <c r="K54" s="35">
        <v>350</v>
      </c>
      <c r="L54" s="29">
        <v>0</v>
      </c>
      <c r="M54" s="34">
        <f t="shared" si="1"/>
        <v>350</v>
      </c>
      <c r="N54" s="7">
        <v>0</v>
      </c>
      <c r="O54" s="32" t="s">
        <v>111</v>
      </c>
      <c r="P54" s="33" t="s">
        <v>87</v>
      </c>
      <c r="Q54" s="19">
        <v>350000</v>
      </c>
      <c r="R54" s="64"/>
      <c r="S54" s="16">
        <f t="shared" si="3"/>
        <v>0</v>
      </c>
      <c r="T54" s="13" t="s">
        <v>269</v>
      </c>
    </row>
    <row r="55" spans="1:20" x14ac:dyDescent="0.2">
      <c r="A55" s="11"/>
      <c r="B55" s="22">
        <v>30041</v>
      </c>
      <c r="C55" s="5" t="s">
        <v>133</v>
      </c>
      <c r="D55" s="15" t="s">
        <v>80</v>
      </c>
      <c r="E55" s="15"/>
      <c r="F55" s="15"/>
      <c r="G55" s="29"/>
      <c r="H55" s="29">
        <v>25.594000000000001</v>
      </c>
      <c r="I55" s="29">
        <f t="shared" si="0"/>
        <v>25.594000000000001</v>
      </c>
      <c r="J55" s="29">
        <v>25.594000000000001</v>
      </c>
      <c r="K55" s="35"/>
      <c r="L55" s="29">
        <v>4463</v>
      </c>
      <c r="M55" s="34">
        <f t="shared" si="1"/>
        <v>4463</v>
      </c>
      <c r="N55" s="7">
        <v>0</v>
      </c>
      <c r="O55" s="32" t="s">
        <v>111</v>
      </c>
      <c r="P55" s="33" t="s">
        <v>85</v>
      </c>
      <c r="Q55" s="19">
        <v>4463000</v>
      </c>
      <c r="R55" s="64"/>
      <c r="S55" s="16">
        <f t="shared" si="3"/>
        <v>0</v>
      </c>
      <c r="T55" s="13" t="s">
        <v>243</v>
      </c>
    </row>
    <row r="56" spans="1:20" ht="25.5" x14ac:dyDescent="0.2">
      <c r="A56" s="11">
        <v>58</v>
      </c>
      <c r="B56" s="41">
        <v>35003</v>
      </c>
      <c r="C56" s="11" t="s">
        <v>42</v>
      </c>
      <c r="D56" s="15" t="s">
        <v>80</v>
      </c>
      <c r="E56" s="15" t="s">
        <v>19</v>
      </c>
      <c r="F56" s="15" t="s">
        <v>20</v>
      </c>
      <c r="G56" s="29"/>
      <c r="H56" s="29">
        <v>5911.9809999999998</v>
      </c>
      <c r="I56" s="29">
        <f t="shared" si="0"/>
        <v>5911.9809999999998</v>
      </c>
      <c r="J56" s="29">
        <v>634.00599999999997</v>
      </c>
      <c r="K56" s="35">
        <v>64</v>
      </c>
      <c r="L56" s="29">
        <v>3000</v>
      </c>
      <c r="M56" s="34">
        <f t="shared" si="1"/>
        <v>3064</v>
      </c>
      <c r="N56" s="7">
        <v>0.2069210182767624</v>
      </c>
      <c r="O56" s="32" t="s">
        <v>111</v>
      </c>
      <c r="P56" s="33" t="s">
        <v>86</v>
      </c>
      <c r="Q56" s="19">
        <v>3064000</v>
      </c>
      <c r="R56" s="64"/>
      <c r="S56" s="16">
        <f t="shared" si="3"/>
        <v>0</v>
      </c>
      <c r="T56" s="13" t="s">
        <v>244</v>
      </c>
    </row>
    <row r="57" spans="1:20" ht="25.5" x14ac:dyDescent="0.2">
      <c r="A57" s="11">
        <v>60</v>
      </c>
      <c r="B57" s="36">
        <v>35006</v>
      </c>
      <c r="C57" s="37" t="s">
        <v>100</v>
      </c>
      <c r="D57" s="15" t="s">
        <v>23</v>
      </c>
      <c r="E57" s="15" t="s">
        <v>14</v>
      </c>
      <c r="F57" s="15">
        <v>87500000</v>
      </c>
      <c r="G57" s="29"/>
      <c r="H57" s="29">
        <v>75256.683999999994</v>
      </c>
      <c r="I57" s="29">
        <f t="shared" si="0"/>
        <v>75256.683999999994</v>
      </c>
      <c r="J57" s="29">
        <v>455.178</v>
      </c>
      <c r="K57" s="35">
        <v>619</v>
      </c>
      <c r="L57" s="29">
        <v>0</v>
      </c>
      <c r="M57" s="34">
        <f t="shared" si="1"/>
        <v>619</v>
      </c>
      <c r="N57" s="7">
        <v>0.67293053311793216</v>
      </c>
      <c r="O57" s="32" t="s">
        <v>111</v>
      </c>
      <c r="P57" s="33" t="s">
        <v>182</v>
      </c>
      <c r="Q57" s="19">
        <v>619000</v>
      </c>
      <c r="R57" s="64"/>
      <c r="S57" s="16">
        <f t="shared" si="3"/>
        <v>0</v>
      </c>
      <c r="T57" s="13" t="s">
        <v>245</v>
      </c>
    </row>
    <row r="58" spans="1:20" ht="25.5" x14ac:dyDescent="0.2">
      <c r="A58" s="11">
        <v>62</v>
      </c>
      <c r="B58" s="23">
        <v>35015</v>
      </c>
      <c r="C58" s="9" t="s">
        <v>43</v>
      </c>
      <c r="D58" s="9" t="s">
        <v>13</v>
      </c>
      <c r="E58" s="9" t="s">
        <v>14</v>
      </c>
      <c r="F58" s="17">
        <v>51900000</v>
      </c>
      <c r="G58" s="29"/>
      <c r="H58" s="29">
        <v>47723.250999999997</v>
      </c>
      <c r="I58" s="29">
        <f t="shared" si="0"/>
        <v>47723.250999999997</v>
      </c>
      <c r="J58" s="29">
        <v>0</v>
      </c>
      <c r="K58" s="35"/>
      <c r="L58" s="29">
        <v>4101</v>
      </c>
      <c r="M58" s="34">
        <f t="shared" si="1"/>
        <v>4101</v>
      </c>
      <c r="N58" s="7">
        <v>0</v>
      </c>
      <c r="O58" s="32" t="s">
        <v>111</v>
      </c>
      <c r="P58" s="33" t="s">
        <v>87</v>
      </c>
      <c r="Q58" s="19">
        <v>4101000</v>
      </c>
      <c r="R58" s="64"/>
      <c r="S58" s="16">
        <f t="shared" si="3"/>
        <v>0</v>
      </c>
      <c r="T58" s="13" t="s">
        <v>246</v>
      </c>
    </row>
    <row r="59" spans="1:20" ht="25.5" x14ac:dyDescent="0.2">
      <c r="A59" s="11">
        <v>63</v>
      </c>
      <c r="B59" s="22">
        <v>35019</v>
      </c>
      <c r="C59" s="5" t="s">
        <v>44</v>
      </c>
      <c r="D59" s="6" t="s">
        <v>80</v>
      </c>
      <c r="E59" s="9" t="s">
        <v>19</v>
      </c>
      <c r="F59" s="15" t="s">
        <v>20</v>
      </c>
      <c r="G59" s="29"/>
      <c r="H59" s="29">
        <v>25650.844000000001</v>
      </c>
      <c r="I59" s="29">
        <f t="shared" si="0"/>
        <v>25650.844000000001</v>
      </c>
      <c r="J59" s="29">
        <v>685.12199999999996</v>
      </c>
      <c r="K59" s="35">
        <v>-1979</v>
      </c>
      <c r="L59" s="29">
        <v>11046</v>
      </c>
      <c r="M59" s="34">
        <f t="shared" si="1"/>
        <v>9067</v>
      </c>
      <c r="N59" s="7">
        <v>5.232877467740156E-2</v>
      </c>
      <c r="O59" s="32" t="s">
        <v>111</v>
      </c>
      <c r="P59" s="33" t="s">
        <v>86</v>
      </c>
      <c r="Q59" s="19">
        <v>9067000</v>
      </c>
      <c r="R59" s="64"/>
      <c r="S59" s="16">
        <f t="shared" si="3"/>
        <v>0</v>
      </c>
      <c r="T59" s="14" t="s">
        <v>247</v>
      </c>
    </row>
    <row r="60" spans="1:20" ht="76.5" x14ac:dyDescent="0.2">
      <c r="A60" s="11">
        <v>64</v>
      </c>
      <c r="B60" s="22">
        <v>35020</v>
      </c>
      <c r="C60" s="5" t="s">
        <v>69</v>
      </c>
      <c r="D60" s="6" t="s">
        <v>26</v>
      </c>
      <c r="E60" s="9" t="s">
        <v>10</v>
      </c>
      <c r="F60" s="15">
        <v>35000000</v>
      </c>
      <c r="G60" s="29"/>
      <c r="H60" s="29">
        <v>1672.375</v>
      </c>
      <c r="I60" s="29">
        <f t="shared" si="0"/>
        <v>1672.375</v>
      </c>
      <c r="J60" s="29">
        <v>557.63900000000001</v>
      </c>
      <c r="K60" s="35">
        <v>1848</v>
      </c>
      <c r="L60" s="29">
        <v>29500</v>
      </c>
      <c r="M60" s="34">
        <f t="shared" si="1"/>
        <v>31348</v>
      </c>
      <c r="N60" s="7">
        <v>1.5278454765854281E-2</v>
      </c>
      <c r="O60" s="32" t="s">
        <v>89</v>
      </c>
      <c r="P60" s="33" t="s">
        <v>85</v>
      </c>
      <c r="Q60" s="19">
        <v>3000000</v>
      </c>
      <c r="R60" s="64">
        <v>28348</v>
      </c>
      <c r="S60" s="16">
        <f t="shared" si="3"/>
        <v>-28348000</v>
      </c>
      <c r="T60" s="13" t="s">
        <v>248</v>
      </c>
    </row>
    <row r="61" spans="1:20" ht="25.5" x14ac:dyDescent="0.2">
      <c r="A61" s="11">
        <v>65</v>
      </c>
      <c r="B61" s="22">
        <v>35021</v>
      </c>
      <c r="C61" s="5" t="s">
        <v>101</v>
      </c>
      <c r="D61" s="6" t="s">
        <v>202</v>
      </c>
      <c r="E61" s="9" t="s">
        <v>10</v>
      </c>
      <c r="F61" s="15">
        <v>59000000</v>
      </c>
      <c r="G61" s="29"/>
      <c r="H61" s="29">
        <v>4.468</v>
      </c>
      <c r="I61" s="29">
        <f t="shared" si="0"/>
        <v>4.468</v>
      </c>
      <c r="J61" s="29">
        <v>0</v>
      </c>
      <c r="K61" s="35"/>
      <c r="L61" s="29">
        <v>1000</v>
      </c>
      <c r="M61" s="34">
        <f t="shared" si="1"/>
        <v>1000</v>
      </c>
      <c r="N61" s="7">
        <v>0</v>
      </c>
      <c r="O61" s="32" t="s">
        <v>111</v>
      </c>
      <c r="P61" s="33" t="s">
        <v>85</v>
      </c>
      <c r="Q61" s="19">
        <v>1000000</v>
      </c>
      <c r="R61" s="64"/>
      <c r="S61" s="16">
        <f t="shared" si="3"/>
        <v>0</v>
      </c>
      <c r="T61" s="13" t="s">
        <v>148</v>
      </c>
    </row>
    <row r="62" spans="1:20" ht="25.5" x14ac:dyDescent="0.2">
      <c r="A62" s="11">
        <v>67</v>
      </c>
      <c r="B62" s="22">
        <v>40001</v>
      </c>
      <c r="C62" s="5" t="s">
        <v>45</v>
      </c>
      <c r="D62" s="6" t="s">
        <v>80</v>
      </c>
      <c r="E62" s="9" t="s">
        <v>19</v>
      </c>
      <c r="F62" s="15" t="s">
        <v>20</v>
      </c>
      <c r="G62" s="29"/>
      <c r="H62" s="29">
        <v>10034.106</v>
      </c>
      <c r="I62" s="29">
        <f t="shared" si="0"/>
        <v>10034.106</v>
      </c>
      <c r="J62" s="29">
        <v>21.236000000000001</v>
      </c>
      <c r="K62" s="35">
        <v>4036</v>
      </c>
      <c r="L62" s="29">
        <v>3300</v>
      </c>
      <c r="M62" s="34">
        <f t="shared" si="1"/>
        <v>7336</v>
      </c>
      <c r="N62" s="7">
        <v>2.8947655398037079E-3</v>
      </c>
      <c r="O62" s="32" t="s">
        <v>89</v>
      </c>
      <c r="P62" s="33" t="s">
        <v>85</v>
      </c>
      <c r="Q62" s="19">
        <v>7336000</v>
      </c>
      <c r="R62" s="64"/>
      <c r="S62" s="16">
        <f t="shared" si="3"/>
        <v>0</v>
      </c>
      <c r="T62" s="13" t="s">
        <v>249</v>
      </c>
    </row>
    <row r="63" spans="1:20" ht="25.5" x14ac:dyDescent="0.2">
      <c r="A63" s="11">
        <v>68</v>
      </c>
      <c r="B63" s="22">
        <v>40002</v>
      </c>
      <c r="C63" s="5" t="s">
        <v>46</v>
      </c>
      <c r="D63" s="6" t="s">
        <v>80</v>
      </c>
      <c r="E63" s="9"/>
      <c r="F63" s="15" t="s">
        <v>20</v>
      </c>
      <c r="G63" s="29"/>
      <c r="H63" s="29">
        <v>5454.3440000000001</v>
      </c>
      <c r="I63" s="29">
        <f t="shared" si="0"/>
        <v>5454.3440000000001</v>
      </c>
      <c r="J63" s="29">
        <v>1.744</v>
      </c>
      <c r="K63" s="35">
        <v>1447</v>
      </c>
      <c r="L63" s="29">
        <v>2000</v>
      </c>
      <c r="M63" s="34">
        <f t="shared" si="1"/>
        <v>3447</v>
      </c>
      <c r="N63" s="7">
        <v>5.0594720046417171E-4</v>
      </c>
      <c r="O63" s="32" t="s">
        <v>111</v>
      </c>
      <c r="P63" s="33" t="s">
        <v>85</v>
      </c>
      <c r="Q63" s="19">
        <v>3000000</v>
      </c>
      <c r="R63" s="64"/>
      <c r="S63" s="16">
        <f t="shared" si="3"/>
        <v>-447000</v>
      </c>
      <c r="T63" s="13" t="s">
        <v>250</v>
      </c>
    </row>
    <row r="64" spans="1:20" ht="51" x14ac:dyDescent="0.2">
      <c r="A64" s="11">
        <v>70</v>
      </c>
      <c r="B64" s="22">
        <v>40005</v>
      </c>
      <c r="C64" s="5" t="s">
        <v>47</v>
      </c>
      <c r="D64" s="6" t="s">
        <v>32</v>
      </c>
      <c r="E64" s="9" t="s">
        <v>14</v>
      </c>
      <c r="F64" s="17">
        <v>40000000</v>
      </c>
      <c r="G64" s="29"/>
      <c r="H64" s="29">
        <v>36835.870999999999</v>
      </c>
      <c r="I64" s="29">
        <f t="shared" si="0"/>
        <v>36835.870999999999</v>
      </c>
      <c r="J64" s="29">
        <v>180.75899999999999</v>
      </c>
      <c r="K64" s="35">
        <v>3421</v>
      </c>
      <c r="L64" s="29">
        <v>0</v>
      </c>
      <c r="M64" s="34">
        <f t="shared" si="1"/>
        <v>3421</v>
      </c>
      <c r="N64" s="7">
        <v>5.0371528792750656E-2</v>
      </c>
      <c r="O64" s="32" t="s">
        <v>111</v>
      </c>
      <c r="P64" s="33" t="s">
        <v>87</v>
      </c>
      <c r="Q64" s="19">
        <v>3421000</v>
      </c>
      <c r="R64" s="64"/>
      <c r="S64" s="16">
        <f t="shared" si="3"/>
        <v>0</v>
      </c>
      <c r="T64" s="13" t="s">
        <v>251</v>
      </c>
    </row>
    <row r="65" spans="1:20" ht="25.5" x14ac:dyDescent="0.2">
      <c r="A65" s="11">
        <v>71</v>
      </c>
      <c r="B65" s="22">
        <v>41002</v>
      </c>
      <c r="C65" s="5" t="s">
        <v>48</v>
      </c>
      <c r="D65" s="6" t="s">
        <v>80</v>
      </c>
      <c r="E65" s="9" t="s">
        <v>19</v>
      </c>
      <c r="F65" s="17" t="s">
        <v>20</v>
      </c>
      <c r="G65" s="29"/>
      <c r="H65" s="29">
        <v>4969.9769999999999</v>
      </c>
      <c r="I65" s="29">
        <f t="shared" si="0"/>
        <v>4969.9769999999999</v>
      </c>
      <c r="J65" s="29">
        <v>0</v>
      </c>
      <c r="K65" s="35">
        <v>169</v>
      </c>
      <c r="L65" s="29">
        <v>1000</v>
      </c>
      <c r="M65" s="34">
        <f t="shared" si="1"/>
        <v>1169</v>
      </c>
      <c r="N65" s="7">
        <v>0</v>
      </c>
      <c r="O65" s="32" t="s">
        <v>111</v>
      </c>
      <c r="P65" s="33" t="s">
        <v>86</v>
      </c>
      <c r="Q65" s="19">
        <v>1169000</v>
      </c>
      <c r="R65" s="64"/>
      <c r="S65" s="16">
        <f t="shared" si="3"/>
        <v>0</v>
      </c>
      <c r="T65" s="13" t="s">
        <v>152</v>
      </c>
    </row>
    <row r="66" spans="1:20" ht="25.5" x14ac:dyDescent="0.2">
      <c r="A66" s="11">
        <v>72</v>
      </c>
      <c r="B66" s="22">
        <v>41003</v>
      </c>
      <c r="C66" s="5" t="s">
        <v>49</v>
      </c>
      <c r="D66" s="6" t="s">
        <v>80</v>
      </c>
      <c r="E66" s="9" t="s">
        <v>19</v>
      </c>
      <c r="F66" s="17" t="s">
        <v>20</v>
      </c>
      <c r="G66" s="29"/>
      <c r="H66" s="29">
        <v>5912.6729999999998</v>
      </c>
      <c r="I66" s="29">
        <f t="shared" ref="I66:I97" si="4">G66+H66</f>
        <v>5912.6729999999998</v>
      </c>
      <c r="J66" s="29">
        <v>384.78100000000001</v>
      </c>
      <c r="K66" s="35">
        <v>746</v>
      </c>
      <c r="L66" s="29">
        <v>2000</v>
      </c>
      <c r="M66" s="34">
        <f t="shared" ref="M66:M97" si="5">K66+L66</f>
        <v>2746</v>
      </c>
      <c r="N66" s="7">
        <v>0.10129497450837582</v>
      </c>
      <c r="O66" s="32" t="s">
        <v>111</v>
      </c>
      <c r="P66" s="33" t="s">
        <v>86</v>
      </c>
      <c r="Q66" s="19">
        <v>2746000</v>
      </c>
      <c r="R66" s="64"/>
      <c r="S66" s="16">
        <f t="shared" ref="S66:S97" si="6">Q66-M66*1000</f>
        <v>0</v>
      </c>
      <c r="T66" s="13" t="s">
        <v>252</v>
      </c>
    </row>
    <row r="67" spans="1:20" ht="25.5" x14ac:dyDescent="0.2">
      <c r="A67" s="11">
        <v>73</v>
      </c>
      <c r="B67" s="22">
        <v>41004</v>
      </c>
      <c r="C67" s="5" t="s">
        <v>50</v>
      </c>
      <c r="D67" s="6" t="s">
        <v>80</v>
      </c>
      <c r="E67" s="9" t="s">
        <v>19</v>
      </c>
      <c r="F67" s="17" t="s">
        <v>20</v>
      </c>
      <c r="G67" s="29"/>
      <c r="H67" s="29">
        <v>23841.046999999999</v>
      </c>
      <c r="I67" s="29">
        <f t="shared" si="4"/>
        <v>23841.046999999999</v>
      </c>
      <c r="J67" s="29">
        <v>1483.508</v>
      </c>
      <c r="K67" s="35">
        <v>2446</v>
      </c>
      <c r="L67" s="29">
        <v>5000</v>
      </c>
      <c r="M67" s="34">
        <f t="shared" si="5"/>
        <v>7446</v>
      </c>
      <c r="N67" s="7">
        <v>8.4822455009401013E-2</v>
      </c>
      <c r="O67" s="32" t="s">
        <v>89</v>
      </c>
      <c r="P67" s="33" t="s">
        <v>85</v>
      </c>
      <c r="Q67" s="19">
        <v>7446000</v>
      </c>
      <c r="R67" s="64"/>
      <c r="S67" s="16">
        <f t="shared" si="6"/>
        <v>0</v>
      </c>
      <c r="T67" s="13" t="s">
        <v>253</v>
      </c>
    </row>
    <row r="68" spans="1:20" ht="25.5" x14ac:dyDescent="0.2">
      <c r="A68" s="11">
        <v>74</v>
      </c>
      <c r="B68" s="22">
        <v>41008</v>
      </c>
      <c r="C68" s="5" t="s">
        <v>51</v>
      </c>
      <c r="D68" s="6" t="s">
        <v>80</v>
      </c>
      <c r="E68" s="9"/>
      <c r="F68" s="17">
        <v>6000000</v>
      </c>
      <c r="G68" s="29"/>
      <c r="H68" s="29">
        <v>3367.2339999999999</v>
      </c>
      <c r="I68" s="29">
        <f t="shared" si="4"/>
        <v>3367.2339999999999</v>
      </c>
      <c r="J68" s="29">
        <v>184.208</v>
      </c>
      <c r="K68" s="35">
        <v>568</v>
      </c>
      <c r="L68" s="29">
        <v>3750</v>
      </c>
      <c r="M68" s="34">
        <f t="shared" si="5"/>
        <v>4318</v>
      </c>
      <c r="N68" s="7">
        <v>3.4738304770727188E-2</v>
      </c>
      <c r="O68" s="32" t="s">
        <v>111</v>
      </c>
      <c r="P68" s="33" t="s">
        <v>86</v>
      </c>
      <c r="Q68" s="19">
        <v>4318000</v>
      </c>
      <c r="R68" s="64"/>
      <c r="S68" s="16">
        <f t="shared" si="6"/>
        <v>0</v>
      </c>
      <c r="T68" s="13" t="s">
        <v>254</v>
      </c>
    </row>
    <row r="69" spans="1:20" ht="25.5" x14ac:dyDescent="0.2">
      <c r="A69" s="11">
        <v>75</v>
      </c>
      <c r="B69" s="22">
        <v>41011</v>
      </c>
      <c r="C69" s="5" t="s">
        <v>52</v>
      </c>
      <c r="D69" s="6" t="s">
        <v>13</v>
      </c>
      <c r="E69" s="9" t="s">
        <v>14</v>
      </c>
      <c r="F69" s="17">
        <v>43000000</v>
      </c>
      <c r="G69" s="29"/>
      <c r="H69" s="29">
        <v>45008.201999999997</v>
      </c>
      <c r="I69" s="29">
        <f t="shared" si="4"/>
        <v>45008.201999999997</v>
      </c>
      <c r="J69" s="29">
        <v>84.209000000000003</v>
      </c>
      <c r="K69" s="35">
        <v>100</v>
      </c>
      <c r="L69" s="29">
        <v>0</v>
      </c>
      <c r="M69" s="34">
        <f t="shared" si="5"/>
        <v>100</v>
      </c>
      <c r="N69" s="7">
        <v>0.74551000000000001</v>
      </c>
      <c r="O69" s="32" t="s">
        <v>111</v>
      </c>
      <c r="P69" s="33" t="s">
        <v>85</v>
      </c>
      <c r="Q69" s="19">
        <v>100000</v>
      </c>
      <c r="R69" s="64"/>
      <c r="S69" s="16">
        <f t="shared" si="6"/>
        <v>0</v>
      </c>
      <c r="T69" s="13" t="s">
        <v>178</v>
      </c>
    </row>
    <row r="70" spans="1:20" ht="38.25" x14ac:dyDescent="0.2">
      <c r="A70" s="11">
        <v>76</v>
      </c>
      <c r="B70" s="22">
        <v>41013</v>
      </c>
      <c r="C70" s="5" t="s">
        <v>53</v>
      </c>
      <c r="D70" s="6" t="s">
        <v>80</v>
      </c>
      <c r="E70" s="9" t="s">
        <v>10</v>
      </c>
      <c r="F70" s="17" t="s">
        <v>20</v>
      </c>
      <c r="G70" s="29"/>
      <c r="H70" s="29">
        <v>1717.5260000000001</v>
      </c>
      <c r="I70" s="29">
        <f t="shared" si="4"/>
        <v>1717.5260000000001</v>
      </c>
      <c r="J70" s="29">
        <v>0</v>
      </c>
      <c r="K70" s="35">
        <v>268</v>
      </c>
      <c r="L70" s="29">
        <v>300</v>
      </c>
      <c r="M70" s="34">
        <f t="shared" si="5"/>
        <v>568</v>
      </c>
      <c r="N70" s="7">
        <v>0</v>
      </c>
      <c r="O70" s="32" t="s">
        <v>111</v>
      </c>
      <c r="P70" s="33" t="s">
        <v>87</v>
      </c>
      <c r="Q70" s="19">
        <v>568000</v>
      </c>
      <c r="R70" s="64"/>
      <c r="S70" s="16">
        <f t="shared" si="6"/>
        <v>0</v>
      </c>
      <c r="T70" s="13" t="s">
        <v>252</v>
      </c>
    </row>
    <row r="71" spans="1:20" ht="38.25" x14ac:dyDescent="0.2">
      <c r="A71" s="11">
        <v>77</v>
      </c>
      <c r="B71" s="22">
        <v>41014</v>
      </c>
      <c r="C71" s="5" t="s">
        <v>54</v>
      </c>
      <c r="D71" s="6" t="s">
        <v>80</v>
      </c>
      <c r="E71" s="9" t="s">
        <v>19</v>
      </c>
      <c r="F71" s="17" t="s">
        <v>20</v>
      </c>
      <c r="G71" s="29"/>
      <c r="H71" s="29">
        <v>2922.0390000000002</v>
      </c>
      <c r="I71" s="29">
        <f t="shared" si="4"/>
        <v>2922.0390000000002</v>
      </c>
      <c r="J71" s="29">
        <v>0</v>
      </c>
      <c r="K71" s="35">
        <v>1324</v>
      </c>
      <c r="L71" s="29">
        <v>1500</v>
      </c>
      <c r="M71" s="34">
        <f t="shared" si="5"/>
        <v>2824</v>
      </c>
      <c r="N71" s="7">
        <v>0</v>
      </c>
      <c r="O71" s="32" t="s">
        <v>111</v>
      </c>
      <c r="P71" s="33" t="s">
        <v>86</v>
      </c>
      <c r="Q71" s="19">
        <v>2824000</v>
      </c>
      <c r="R71" s="64"/>
      <c r="S71" s="16">
        <f t="shared" si="6"/>
        <v>0</v>
      </c>
      <c r="T71" s="13" t="s">
        <v>252</v>
      </c>
    </row>
    <row r="72" spans="1:20" ht="38.25" x14ac:dyDescent="0.2">
      <c r="A72" s="11">
        <v>78</v>
      </c>
      <c r="B72" s="50">
        <v>41015</v>
      </c>
      <c r="C72" s="52" t="s">
        <v>55</v>
      </c>
      <c r="D72" s="6" t="s">
        <v>80</v>
      </c>
      <c r="E72" s="15" t="s">
        <v>19</v>
      </c>
      <c r="F72" s="15" t="s">
        <v>20</v>
      </c>
      <c r="G72" s="29"/>
      <c r="H72" s="29">
        <v>1132.4179999999999</v>
      </c>
      <c r="I72" s="29">
        <f t="shared" si="4"/>
        <v>1132.4179999999999</v>
      </c>
      <c r="J72" s="29">
        <v>45.625</v>
      </c>
      <c r="K72" s="35">
        <v>57</v>
      </c>
      <c r="L72" s="29">
        <v>600</v>
      </c>
      <c r="M72" s="34">
        <f t="shared" si="5"/>
        <v>657</v>
      </c>
      <c r="N72" s="7">
        <v>6.9444444444444448E-2</v>
      </c>
      <c r="O72" s="32" t="s">
        <v>111</v>
      </c>
      <c r="P72" s="33" t="s">
        <v>87</v>
      </c>
      <c r="Q72" s="19">
        <v>657000</v>
      </c>
      <c r="R72" s="64"/>
      <c r="S72" s="16">
        <f t="shared" si="6"/>
        <v>0</v>
      </c>
      <c r="T72" s="13" t="s">
        <v>252</v>
      </c>
    </row>
    <row r="73" spans="1:20" ht="38.25" x14ac:dyDescent="0.2">
      <c r="A73" s="11"/>
      <c r="B73" s="24">
        <v>41016</v>
      </c>
      <c r="C73" s="15" t="s">
        <v>134</v>
      </c>
      <c r="D73" s="51" t="s">
        <v>18</v>
      </c>
      <c r="E73" s="15" t="s">
        <v>10</v>
      </c>
      <c r="F73" s="15"/>
      <c r="G73" s="29"/>
      <c r="H73" s="29">
        <v>83.313000000000002</v>
      </c>
      <c r="I73" s="29">
        <f t="shared" si="4"/>
        <v>83.313000000000002</v>
      </c>
      <c r="J73" s="29">
        <v>83.313000000000002</v>
      </c>
      <c r="K73" s="35"/>
      <c r="L73" s="29">
        <v>1000</v>
      </c>
      <c r="M73" s="34">
        <f t="shared" si="5"/>
        <v>1000</v>
      </c>
      <c r="N73" s="7">
        <v>3.5174999999999998E-2</v>
      </c>
      <c r="O73" s="32" t="s">
        <v>111</v>
      </c>
      <c r="P73" s="33" t="s">
        <v>85</v>
      </c>
      <c r="Q73" s="19">
        <v>1000000</v>
      </c>
      <c r="R73" s="64"/>
      <c r="S73" s="16">
        <f t="shared" si="6"/>
        <v>0</v>
      </c>
      <c r="T73" s="13" t="s">
        <v>147</v>
      </c>
    </row>
    <row r="74" spans="1:20" ht="25.5" x14ac:dyDescent="0.2">
      <c r="A74" s="11">
        <v>79</v>
      </c>
      <c r="B74" s="24">
        <v>41018</v>
      </c>
      <c r="C74" s="15" t="s">
        <v>56</v>
      </c>
      <c r="D74" s="15" t="s">
        <v>18</v>
      </c>
      <c r="E74" s="15" t="s">
        <v>19</v>
      </c>
      <c r="F74" s="15">
        <v>3500000</v>
      </c>
      <c r="G74" s="29"/>
      <c r="H74" s="29">
        <v>2956.8910000000001</v>
      </c>
      <c r="I74" s="29">
        <f t="shared" si="4"/>
        <v>2956.8910000000001</v>
      </c>
      <c r="J74" s="29">
        <v>45.412999999999997</v>
      </c>
      <c r="K74" s="35">
        <v>167</v>
      </c>
      <c r="L74" s="29">
        <v>421</v>
      </c>
      <c r="M74" s="34">
        <f t="shared" si="5"/>
        <v>588</v>
      </c>
      <c r="N74" s="7">
        <v>7.7232993197278901E-2</v>
      </c>
      <c r="O74" s="32" t="s">
        <v>111</v>
      </c>
      <c r="P74" s="33" t="s">
        <v>85</v>
      </c>
      <c r="Q74" s="19">
        <v>588000</v>
      </c>
      <c r="R74" s="64"/>
      <c r="S74" s="16">
        <f t="shared" si="6"/>
        <v>0</v>
      </c>
      <c r="T74" s="13" t="s">
        <v>147</v>
      </c>
    </row>
    <row r="75" spans="1:20" ht="25.5" x14ac:dyDescent="0.2">
      <c r="A75" s="11">
        <v>80</v>
      </c>
      <c r="B75" s="24">
        <v>41020</v>
      </c>
      <c r="C75" s="15" t="s">
        <v>57</v>
      </c>
      <c r="D75" s="15" t="s">
        <v>18</v>
      </c>
      <c r="E75" s="15" t="s">
        <v>14</v>
      </c>
      <c r="F75" s="15">
        <v>10600000</v>
      </c>
      <c r="G75" s="29"/>
      <c r="H75" s="29">
        <v>5971.8249999999998</v>
      </c>
      <c r="I75" s="29">
        <f t="shared" si="4"/>
        <v>5971.8249999999998</v>
      </c>
      <c r="J75" s="29">
        <v>858.23800000000006</v>
      </c>
      <c r="K75" s="35">
        <v>1867</v>
      </c>
      <c r="L75" s="29">
        <v>14019</v>
      </c>
      <c r="M75" s="34">
        <f t="shared" si="5"/>
        <v>15886</v>
      </c>
      <c r="N75" s="7">
        <v>4.7538083847412822E-2</v>
      </c>
      <c r="O75" s="32" t="s">
        <v>111</v>
      </c>
      <c r="P75" s="33" t="s">
        <v>85</v>
      </c>
      <c r="Q75" s="19">
        <v>15886000</v>
      </c>
      <c r="R75" s="64"/>
      <c r="S75" s="16">
        <f t="shared" si="6"/>
        <v>0</v>
      </c>
      <c r="T75" s="13" t="s">
        <v>255</v>
      </c>
    </row>
    <row r="76" spans="1:20" ht="25.5" x14ac:dyDescent="0.2">
      <c r="A76" s="11">
        <v>81</v>
      </c>
      <c r="B76" s="24">
        <v>41021</v>
      </c>
      <c r="C76" s="15" t="s">
        <v>58</v>
      </c>
      <c r="D76" s="15" t="s">
        <v>18</v>
      </c>
      <c r="E76" s="15"/>
      <c r="F76" s="15">
        <v>5800000</v>
      </c>
      <c r="G76" s="29"/>
      <c r="H76" s="29">
        <v>3533.4560000000001</v>
      </c>
      <c r="I76" s="29">
        <f t="shared" si="4"/>
        <v>3533.4560000000001</v>
      </c>
      <c r="J76" s="29">
        <v>100.702</v>
      </c>
      <c r="K76" s="35">
        <v>1572</v>
      </c>
      <c r="L76" s="29">
        <v>795</v>
      </c>
      <c r="M76" s="34">
        <f t="shared" si="5"/>
        <v>2367</v>
      </c>
      <c r="N76" s="7">
        <v>4.2544148711449091E-2</v>
      </c>
      <c r="O76" s="32" t="s">
        <v>111</v>
      </c>
      <c r="P76" s="33" t="s">
        <v>85</v>
      </c>
      <c r="Q76" s="19">
        <v>2367000</v>
      </c>
      <c r="R76" s="64"/>
      <c r="S76" s="16">
        <f t="shared" si="6"/>
        <v>0</v>
      </c>
      <c r="T76" s="13" t="s">
        <v>147</v>
      </c>
    </row>
    <row r="77" spans="1:20" ht="39" customHeight="1" x14ac:dyDescent="0.2">
      <c r="A77" s="11">
        <v>82</v>
      </c>
      <c r="B77" s="24">
        <v>41022</v>
      </c>
      <c r="C77" s="15" t="s">
        <v>135</v>
      </c>
      <c r="D77" s="15" t="s">
        <v>18</v>
      </c>
      <c r="E77" s="15"/>
      <c r="F77" s="15">
        <v>900000</v>
      </c>
      <c r="G77" s="29"/>
      <c r="H77" s="29">
        <v>910.505</v>
      </c>
      <c r="I77" s="29">
        <f t="shared" si="4"/>
        <v>910.505</v>
      </c>
      <c r="J77" s="29">
        <v>53.646000000000001</v>
      </c>
      <c r="K77" s="35">
        <v>963</v>
      </c>
      <c r="L77" s="29">
        <v>1830</v>
      </c>
      <c r="M77" s="34">
        <f t="shared" si="5"/>
        <v>2793</v>
      </c>
      <c r="N77" s="7">
        <v>9.4672395273899031E-3</v>
      </c>
      <c r="O77" s="32" t="s">
        <v>111</v>
      </c>
      <c r="P77" s="33" t="s">
        <v>85</v>
      </c>
      <c r="Q77" s="19">
        <v>2793000</v>
      </c>
      <c r="R77" s="64"/>
      <c r="S77" s="16">
        <f t="shared" si="6"/>
        <v>0</v>
      </c>
      <c r="T77" s="13" t="s">
        <v>147</v>
      </c>
    </row>
    <row r="78" spans="1:20" ht="44.25" customHeight="1" x14ac:dyDescent="0.2">
      <c r="A78" s="11">
        <v>83</v>
      </c>
      <c r="B78" s="24">
        <v>41023</v>
      </c>
      <c r="C78" s="15" t="s">
        <v>107</v>
      </c>
      <c r="D78" s="15" t="s">
        <v>18</v>
      </c>
      <c r="E78" s="15"/>
      <c r="F78" s="15" t="s">
        <v>20</v>
      </c>
      <c r="G78" s="29"/>
      <c r="H78" s="29">
        <v>3193.9810000000002</v>
      </c>
      <c r="I78" s="29">
        <f t="shared" si="4"/>
        <v>3193.9810000000002</v>
      </c>
      <c r="J78" s="29">
        <v>2.2000000000000002</v>
      </c>
      <c r="K78" s="35">
        <v>-270</v>
      </c>
      <c r="L78" s="29">
        <v>1128</v>
      </c>
      <c r="M78" s="34">
        <f t="shared" si="5"/>
        <v>858</v>
      </c>
      <c r="N78" s="7">
        <v>2.5641025641025641E-3</v>
      </c>
      <c r="O78" s="32" t="s">
        <v>111</v>
      </c>
      <c r="P78" s="33" t="s">
        <v>85</v>
      </c>
      <c r="Q78" s="19">
        <v>858000</v>
      </c>
      <c r="R78" s="64"/>
      <c r="S78" s="16">
        <f t="shared" si="6"/>
        <v>0</v>
      </c>
      <c r="T78" s="13" t="s">
        <v>256</v>
      </c>
    </row>
    <row r="79" spans="1:20" ht="25.5" x14ac:dyDescent="0.2">
      <c r="A79" s="11">
        <v>84</v>
      </c>
      <c r="B79" s="24">
        <v>41025</v>
      </c>
      <c r="C79" s="15" t="s">
        <v>59</v>
      </c>
      <c r="D79" s="15" t="s">
        <v>18</v>
      </c>
      <c r="E79" s="15"/>
      <c r="F79" s="15" t="s">
        <v>20</v>
      </c>
      <c r="G79" s="29"/>
      <c r="H79" s="29">
        <v>1915.0250000000001</v>
      </c>
      <c r="I79" s="29">
        <f t="shared" si="4"/>
        <v>1915.0250000000001</v>
      </c>
      <c r="J79" s="29">
        <v>167.47</v>
      </c>
      <c r="K79" s="35">
        <v>884</v>
      </c>
      <c r="L79" s="29">
        <v>569</v>
      </c>
      <c r="M79" s="34">
        <f t="shared" si="5"/>
        <v>1453</v>
      </c>
      <c r="N79" s="7">
        <v>0.11525808671713696</v>
      </c>
      <c r="O79" s="32" t="s">
        <v>111</v>
      </c>
      <c r="P79" s="33" t="s">
        <v>86</v>
      </c>
      <c r="Q79" s="19">
        <v>1453000</v>
      </c>
      <c r="R79" s="64"/>
      <c r="S79" s="16">
        <f t="shared" si="6"/>
        <v>0</v>
      </c>
      <c r="T79" s="13" t="s">
        <v>147</v>
      </c>
    </row>
    <row r="80" spans="1:20" ht="25.5" x14ac:dyDescent="0.2">
      <c r="A80" s="11">
        <v>85</v>
      </c>
      <c r="B80" s="24">
        <v>41026</v>
      </c>
      <c r="C80" s="15" t="s">
        <v>41</v>
      </c>
      <c r="D80" s="15" t="s">
        <v>18</v>
      </c>
      <c r="E80" s="15"/>
      <c r="F80" s="15">
        <v>4000000</v>
      </c>
      <c r="G80" s="29"/>
      <c r="H80" s="29">
        <v>7399.0959999999995</v>
      </c>
      <c r="I80" s="29">
        <f t="shared" si="4"/>
        <v>7399.0959999999995</v>
      </c>
      <c r="J80" s="29">
        <v>3.282</v>
      </c>
      <c r="K80" s="35">
        <v>805</v>
      </c>
      <c r="L80" s="29">
        <v>0</v>
      </c>
      <c r="M80" s="34">
        <f t="shared" si="5"/>
        <v>805</v>
      </c>
      <c r="N80" s="7">
        <v>1.9850931677018635E-3</v>
      </c>
      <c r="O80" s="32" t="s">
        <v>111</v>
      </c>
      <c r="P80" s="33" t="s">
        <v>86</v>
      </c>
      <c r="Q80" s="19">
        <v>805000</v>
      </c>
      <c r="R80" s="64"/>
      <c r="S80" s="16">
        <f t="shared" si="6"/>
        <v>0</v>
      </c>
      <c r="T80" s="13" t="s">
        <v>147</v>
      </c>
    </row>
    <row r="81" spans="1:20" ht="38.25" x14ac:dyDescent="0.2">
      <c r="A81" s="11">
        <v>86</v>
      </c>
      <c r="B81" s="24">
        <v>41028</v>
      </c>
      <c r="C81" s="15" t="s">
        <v>76</v>
      </c>
      <c r="D81" s="15" t="s">
        <v>80</v>
      </c>
      <c r="E81" s="15"/>
      <c r="F81" s="15">
        <v>2850000</v>
      </c>
      <c r="G81" s="29"/>
      <c r="H81" s="29">
        <v>579.49400000000003</v>
      </c>
      <c r="I81" s="29">
        <f t="shared" si="4"/>
        <v>579.49400000000003</v>
      </c>
      <c r="J81" s="29">
        <v>0</v>
      </c>
      <c r="K81" s="35">
        <v>909</v>
      </c>
      <c r="L81" s="29">
        <v>950</v>
      </c>
      <c r="M81" s="34">
        <f t="shared" si="5"/>
        <v>1859</v>
      </c>
      <c r="N81" s="7">
        <v>0</v>
      </c>
      <c r="O81" s="32" t="s">
        <v>111</v>
      </c>
      <c r="P81" s="33" t="s">
        <v>87</v>
      </c>
      <c r="Q81" s="19">
        <v>1859000</v>
      </c>
      <c r="R81" s="64"/>
      <c r="S81" s="16">
        <f t="shared" si="6"/>
        <v>0</v>
      </c>
      <c r="T81" s="13" t="s">
        <v>252</v>
      </c>
    </row>
    <row r="82" spans="1:20" ht="25.5" x14ac:dyDescent="0.2">
      <c r="A82" s="11">
        <v>87</v>
      </c>
      <c r="B82" s="24">
        <v>41029</v>
      </c>
      <c r="C82" s="15" t="s">
        <v>71</v>
      </c>
      <c r="D82" s="15" t="s">
        <v>80</v>
      </c>
      <c r="E82" s="15"/>
      <c r="F82" s="15">
        <v>17641000</v>
      </c>
      <c r="G82" s="29"/>
      <c r="H82" s="29">
        <v>13383.842000000001</v>
      </c>
      <c r="I82" s="29">
        <f t="shared" si="4"/>
        <v>13383.842000000001</v>
      </c>
      <c r="J82" s="29">
        <v>0</v>
      </c>
      <c r="K82" s="35">
        <v>-1734</v>
      </c>
      <c r="L82" s="29">
        <v>6000</v>
      </c>
      <c r="M82" s="34">
        <f t="shared" si="5"/>
        <v>4266</v>
      </c>
      <c r="N82" s="7">
        <v>0</v>
      </c>
      <c r="O82" s="32" t="s">
        <v>111</v>
      </c>
      <c r="P82" s="33" t="s">
        <v>85</v>
      </c>
      <c r="Q82" s="19">
        <v>4266000</v>
      </c>
      <c r="R82" s="64"/>
      <c r="S82" s="16">
        <f t="shared" si="6"/>
        <v>0</v>
      </c>
      <c r="T82" s="13" t="s">
        <v>257</v>
      </c>
    </row>
    <row r="83" spans="1:20" ht="25.5" x14ac:dyDescent="0.2">
      <c r="A83" s="11">
        <v>88</v>
      </c>
      <c r="B83" s="24">
        <v>41030</v>
      </c>
      <c r="C83" s="15" t="s">
        <v>72</v>
      </c>
      <c r="D83" s="15" t="s">
        <v>80</v>
      </c>
      <c r="E83" s="15"/>
      <c r="F83" s="15" t="s">
        <v>20</v>
      </c>
      <c r="G83" s="29"/>
      <c r="H83" s="29">
        <v>147.274</v>
      </c>
      <c r="I83" s="29">
        <f t="shared" si="4"/>
        <v>147.274</v>
      </c>
      <c r="J83" s="29">
        <v>0</v>
      </c>
      <c r="K83" s="35">
        <v>200</v>
      </c>
      <c r="L83" s="29">
        <v>0</v>
      </c>
      <c r="M83" s="34">
        <f t="shared" si="5"/>
        <v>200</v>
      </c>
      <c r="N83" s="7">
        <v>0</v>
      </c>
      <c r="O83" s="32" t="s">
        <v>87</v>
      </c>
      <c r="P83" s="33" t="s">
        <v>87</v>
      </c>
      <c r="Q83" s="19">
        <v>200000</v>
      </c>
      <c r="R83" s="64"/>
      <c r="S83" s="16">
        <f t="shared" si="6"/>
        <v>0</v>
      </c>
      <c r="T83" s="13" t="s">
        <v>252</v>
      </c>
    </row>
    <row r="84" spans="1:20" ht="76.5" x14ac:dyDescent="0.2">
      <c r="A84" s="11">
        <v>89</v>
      </c>
      <c r="B84" s="24">
        <v>41031</v>
      </c>
      <c r="C84" s="15" t="s">
        <v>77</v>
      </c>
      <c r="D84" s="15" t="s">
        <v>202</v>
      </c>
      <c r="E84" s="15" t="s">
        <v>10</v>
      </c>
      <c r="F84" s="15">
        <v>4000000</v>
      </c>
      <c r="G84" s="29"/>
      <c r="H84" s="29">
        <v>538.85699999999997</v>
      </c>
      <c r="I84" s="29">
        <f t="shared" si="4"/>
        <v>538.85699999999997</v>
      </c>
      <c r="J84" s="29">
        <v>34.063000000000002</v>
      </c>
      <c r="K84" s="35">
        <v>313</v>
      </c>
      <c r="L84" s="29">
        <v>8182</v>
      </c>
      <c r="M84" s="34">
        <f t="shared" si="5"/>
        <v>8495</v>
      </c>
      <c r="N84" s="7">
        <v>1.6855797527957623E-3</v>
      </c>
      <c r="O84" s="32" t="s">
        <v>89</v>
      </c>
      <c r="P84" s="33" t="s">
        <v>85</v>
      </c>
      <c r="Q84" s="19">
        <v>3000000</v>
      </c>
      <c r="R84" s="64">
        <v>5495</v>
      </c>
      <c r="S84" s="16">
        <f t="shared" si="6"/>
        <v>-5495000</v>
      </c>
      <c r="T84" s="13" t="s">
        <v>258</v>
      </c>
    </row>
    <row r="85" spans="1:20" ht="38.25" x14ac:dyDescent="0.2">
      <c r="A85" s="11">
        <v>90</v>
      </c>
      <c r="B85" s="24">
        <v>41032</v>
      </c>
      <c r="C85" s="15" t="s">
        <v>82</v>
      </c>
      <c r="D85" s="15" t="s">
        <v>32</v>
      </c>
      <c r="E85" s="15" t="s">
        <v>14</v>
      </c>
      <c r="F85" s="15"/>
      <c r="G85" s="29"/>
      <c r="H85" s="29">
        <v>12607.620999999999</v>
      </c>
      <c r="I85" s="29">
        <f t="shared" si="4"/>
        <v>12607.620999999999</v>
      </c>
      <c r="J85" s="29">
        <v>7.7969999999999997</v>
      </c>
      <c r="K85" s="35"/>
      <c r="L85" s="29">
        <v>0</v>
      </c>
      <c r="M85" s="34">
        <f t="shared" si="5"/>
        <v>0</v>
      </c>
      <c r="N85" s="7" t="s">
        <v>156</v>
      </c>
      <c r="O85" s="32" t="s">
        <v>111</v>
      </c>
      <c r="P85" s="33" t="s">
        <v>87</v>
      </c>
      <c r="Q85" s="19">
        <v>8000</v>
      </c>
      <c r="R85" s="64"/>
      <c r="S85" s="16">
        <f t="shared" si="6"/>
        <v>8000</v>
      </c>
      <c r="T85" s="13" t="s">
        <v>219</v>
      </c>
    </row>
    <row r="86" spans="1:20" ht="25.5" x14ac:dyDescent="0.2">
      <c r="A86" s="11">
        <v>91</v>
      </c>
      <c r="B86" s="24">
        <v>41033</v>
      </c>
      <c r="C86" s="15" t="s">
        <v>102</v>
      </c>
      <c r="D86" s="15" t="s">
        <v>80</v>
      </c>
      <c r="E86" s="15" t="s">
        <v>19</v>
      </c>
      <c r="F86" s="15"/>
      <c r="G86" s="29"/>
      <c r="H86" s="29">
        <v>1938.252</v>
      </c>
      <c r="I86" s="29">
        <f t="shared" si="4"/>
        <v>1938.252</v>
      </c>
      <c r="J86" s="29">
        <v>363.91399999999999</v>
      </c>
      <c r="K86" s="35">
        <v>426</v>
      </c>
      <c r="L86" s="29">
        <v>2000</v>
      </c>
      <c r="M86" s="34">
        <f t="shared" si="5"/>
        <v>2426</v>
      </c>
      <c r="N86" s="7">
        <v>0.14611953833470734</v>
      </c>
      <c r="O86" s="32" t="s">
        <v>111</v>
      </c>
      <c r="P86" s="33" t="s">
        <v>87</v>
      </c>
      <c r="Q86" s="19">
        <v>2426000</v>
      </c>
      <c r="R86" s="64"/>
      <c r="S86" s="16">
        <f t="shared" si="6"/>
        <v>0</v>
      </c>
      <c r="T86" s="13" t="s">
        <v>252</v>
      </c>
    </row>
    <row r="87" spans="1:20" x14ac:dyDescent="0.2">
      <c r="A87" s="11"/>
      <c r="B87" s="24">
        <v>41034</v>
      </c>
      <c r="C87" s="15" t="s">
        <v>136</v>
      </c>
      <c r="D87" s="15" t="s">
        <v>80</v>
      </c>
      <c r="E87" s="15" t="s">
        <v>19</v>
      </c>
      <c r="F87" s="15"/>
      <c r="G87" s="29"/>
      <c r="H87" s="29">
        <v>0</v>
      </c>
      <c r="I87" s="29">
        <f t="shared" si="4"/>
        <v>0</v>
      </c>
      <c r="J87" s="29">
        <v>0</v>
      </c>
      <c r="K87" s="35"/>
      <c r="L87" s="29">
        <v>1000</v>
      </c>
      <c r="M87" s="34">
        <f t="shared" si="5"/>
        <v>1000</v>
      </c>
      <c r="N87" s="7">
        <v>0</v>
      </c>
      <c r="O87" s="32" t="s">
        <v>111</v>
      </c>
      <c r="P87" s="33" t="s">
        <v>87</v>
      </c>
      <c r="Q87" s="19">
        <v>1000000</v>
      </c>
      <c r="R87" s="64"/>
      <c r="S87" s="16">
        <f t="shared" si="6"/>
        <v>0</v>
      </c>
      <c r="T87" s="13" t="s">
        <v>252</v>
      </c>
    </row>
    <row r="88" spans="1:20" ht="25.5" x14ac:dyDescent="0.2">
      <c r="A88" s="11"/>
      <c r="B88" s="24">
        <v>41035</v>
      </c>
      <c r="C88" s="15" t="s">
        <v>137</v>
      </c>
      <c r="D88" s="15" t="s">
        <v>80</v>
      </c>
      <c r="E88" s="15" t="s">
        <v>10</v>
      </c>
      <c r="F88" s="15"/>
      <c r="G88" s="29"/>
      <c r="H88" s="29">
        <v>0</v>
      </c>
      <c r="I88" s="29">
        <f t="shared" si="4"/>
        <v>0</v>
      </c>
      <c r="J88" s="29">
        <v>0</v>
      </c>
      <c r="K88" s="35"/>
      <c r="L88" s="29">
        <v>700</v>
      </c>
      <c r="M88" s="34">
        <f t="shared" si="5"/>
        <v>700</v>
      </c>
      <c r="N88" s="7">
        <v>0</v>
      </c>
      <c r="O88" s="32" t="s">
        <v>111</v>
      </c>
      <c r="P88" s="33" t="s">
        <v>86</v>
      </c>
      <c r="Q88" s="19">
        <v>700000</v>
      </c>
      <c r="R88" s="64"/>
      <c r="S88" s="16">
        <f t="shared" si="6"/>
        <v>0</v>
      </c>
      <c r="T88" s="13" t="s">
        <v>252</v>
      </c>
    </row>
    <row r="89" spans="1:20" ht="51" x14ac:dyDescent="0.2">
      <c r="A89" s="11"/>
      <c r="B89" s="24">
        <v>41036</v>
      </c>
      <c r="C89" s="15" t="s">
        <v>138</v>
      </c>
      <c r="D89" s="15" t="s">
        <v>13</v>
      </c>
      <c r="E89" s="15" t="s">
        <v>10</v>
      </c>
      <c r="F89" s="15"/>
      <c r="G89" s="29"/>
      <c r="H89" s="29">
        <v>0</v>
      </c>
      <c r="I89" s="29">
        <f t="shared" si="4"/>
        <v>0</v>
      </c>
      <c r="J89" s="29">
        <v>0</v>
      </c>
      <c r="K89" s="35"/>
      <c r="L89" s="29">
        <v>20000</v>
      </c>
      <c r="M89" s="34">
        <f t="shared" si="5"/>
        <v>20000</v>
      </c>
      <c r="N89" s="7">
        <v>0</v>
      </c>
      <c r="O89" s="32" t="s">
        <v>111</v>
      </c>
      <c r="P89" s="33" t="s">
        <v>85</v>
      </c>
      <c r="Q89" s="19">
        <v>20000000</v>
      </c>
      <c r="R89" s="64"/>
      <c r="S89" s="16">
        <f t="shared" si="6"/>
        <v>0</v>
      </c>
      <c r="T89" s="13" t="s">
        <v>217</v>
      </c>
    </row>
    <row r="90" spans="1:20" ht="25.5" x14ac:dyDescent="0.2">
      <c r="A90" s="11">
        <v>93</v>
      </c>
      <c r="B90" s="24">
        <v>60003</v>
      </c>
      <c r="C90" s="15" t="s">
        <v>60</v>
      </c>
      <c r="D90" s="15" t="s">
        <v>13</v>
      </c>
      <c r="E90" s="15" t="s">
        <v>14</v>
      </c>
      <c r="F90" s="15">
        <v>89000000</v>
      </c>
      <c r="G90" s="29"/>
      <c r="H90" s="29">
        <v>93062.317999999999</v>
      </c>
      <c r="I90" s="29">
        <f t="shared" si="4"/>
        <v>93062.317999999999</v>
      </c>
      <c r="J90" s="29">
        <v>90.218000000000004</v>
      </c>
      <c r="K90" s="35"/>
      <c r="L90" s="29">
        <v>0</v>
      </c>
      <c r="M90" s="34">
        <f t="shared" si="5"/>
        <v>0</v>
      </c>
      <c r="N90" s="7" t="s">
        <v>156</v>
      </c>
      <c r="O90" s="32" t="s">
        <v>111</v>
      </c>
      <c r="P90" s="33" t="s">
        <v>87</v>
      </c>
      <c r="Q90" s="19">
        <v>90000</v>
      </c>
      <c r="R90" s="64"/>
      <c r="S90" s="16">
        <f t="shared" si="6"/>
        <v>90000</v>
      </c>
      <c r="T90" s="13" t="s">
        <v>219</v>
      </c>
    </row>
    <row r="91" spans="1:20" x14ac:dyDescent="0.2">
      <c r="A91" s="11">
        <v>94</v>
      </c>
      <c r="B91" s="24">
        <v>60005</v>
      </c>
      <c r="C91" s="15" t="s">
        <v>61</v>
      </c>
      <c r="D91" s="9" t="s">
        <v>13</v>
      </c>
      <c r="E91" s="15" t="s">
        <v>14</v>
      </c>
      <c r="F91" s="15">
        <v>85000000</v>
      </c>
      <c r="G91" s="29"/>
      <c r="H91" s="29">
        <v>75149.474000000002</v>
      </c>
      <c r="I91" s="29">
        <f t="shared" si="4"/>
        <v>75149.474000000002</v>
      </c>
      <c r="J91" s="29">
        <v>36.408000000000001</v>
      </c>
      <c r="K91" s="35"/>
      <c r="L91" s="29">
        <v>0</v>
      </c>
      <c r="M91" s="34">
        <f t="shared" si="5"/>
        <v>0</v>
      </c>
      <c r="N91" s="7" t="s">
        <v>156</v>
      </c>
      <c r="O91" s="32" t="s">
        <v>111</v>
      </c>
      <c r="P91" s="33" t="s">
        <v>87</v>
      </c>
      <c r="Q91" s="19">
        <v>36000</v>
      </c>
      <c r="R91" s="64"/>
      <c r="S91" s="16">
        <f t="shared" si="6"/>
        <v>36000</v>
      </c>
      <c r="T91" s="13" t="s">
        <v>219</v>
      </c>
    </row>
    <row r="92" spans="1:20" ht="38.25" x14ac:dyDescent="0.2">
      <c r="A92" s="11">
        <v>96</v>
      </c>
      <c r="B92" s="24">
        <v>60008</v>
      </c>
      <c r="C92" s="15" t="s">
        <v>62</v>
      </c>
      <c r="D92" s="6" t="s">
        <v>26</v>
      </c>
      <c r="E92" s="15" t="s">
        <v>14</v>
      </c>
      <c r="F92" s="15">
        <v>262000000</v>
      </c>
      <c r="G92" s="29"/>
      <c r="H92" s="29">
        <v>105131.41899999999</v>
      </c>
      <c r="I92" s="29">
        <f t="shared" si="4"/>
        <v>105131.41899999999</v>
      </c>
      <c r="J92" s="29">
        <v>22766.043000000001</v>
      </c>
      <c r="K92" s="35">
        <v>52881</v>
      </c>
      <c r="L92" s="29">
        <v>126300</v>
      </c>
      <c r="M92" s="34">
        <f t="shared" si="5"/>
        <v>179181</v>
      </c>
      <c r="N92" s="7">
        <v>9.1382964711660283E-2</v>
      </c>
      <c r="O92" s="32" t="s">
        <v>89</v>
      </c>
      <c r="P92" s="33" t="s">
        <v>85</v>
      </c>
      <c r="Q92" s="19">
        <v>100000000</v>
      </c>
      <c r="R92" s="64">
        <v>79181</v>
      </c>
      <c r="S92" s="16">
        <f t="shared" si="6"/>
        <v>-79181000</v>
      </c>
      <c r="T92" s="13" t="s">
        <v>259</v>
      </c>
    </row>
    <row r="93" spans="1:20" ht="25.5" x14ac:dyDescent="0.2">
      <c r="A93" s="11">
        <v>98</v>
      </c>
      <c r="B93" s="24">
        <v>60010</v>
      </c>
      <c r="C93" s="15" t="s">
        <v>103</v>
      </c>
      <c r="D93" s="6" t="s">
        <v>32</v>
      </c>
      <c r="E93" s="15" t="s">
        <v>10</v>
      </c>
      <c r="F93" s="15">
        <v>107812000</v>
      </c>
      <c r="G93" s="29"/>
      <c r="H93" s="29">
        <v>3342.027</v>
      </c>
      <c r="I93" s="29">
        <f t="shared" si="4"/>
        <v>3342.027</v>
      </c>
      <c r="J93" s="29">
        <v>1854.568</v>
      </c>
      <c r="K93" s="35">
        <v>3520</v>
      </c>
      <c r="L93" s="29">
        <v>2000</v>
      </c>
      <c r="M93" s="34">
        <f t="shared" si="5"/>
        <v>5520</v>
      </c>
      <c r="N93" s="7">
        <v>0.31113623188405798</v>
      </c>
      <c r="O93" s="32" t="s">
        <v>89</v>
      </c>
      <c r="P93" s="33" t="s">
        <v>86</v>
      </c>
      <c r="Q93" s="19">
        <v>5520000</v>
      </c>
      <c r="R93" s="64"/>
      <c r="S93" s="16">
        <f t="shared" si="6"/>
        <v>0</v>
      </c>
      <c r="T93" s="13" t="s">
        <v>260</v>
      </c>
    </row>
    <row r="94" spans="1:20" x14ac:dyDescent="0.2">
      <c r="A94" s="11"/>
      <c r="B94" s="24">
        <v>60011</v>
      </c>
      <c r="C94" s="15" t="s">
        <v>122</v>
      </c>
      <c r="D94" s="6" t="s">
        <v>22</v>
      </c>
      <c r="E94" s="15" t="s">
        <v>19</v>
      </c>
      <c r="F94" s="15"/>
      <c r="G94" s="29"/>
      <c r="H94" s="29">
        <v>144.09200000000001</v>
      </c>
      <c r="I94" s="29">
        <f t="shared" si="4"/>
        <v>144.09200000000001</v>
      </c>
      <c r="J94" s="29">
        <v>48.847000000000001</v>
      </c>
      <c r="K94" s="35">
        <v>-95</v>
      </c>
      <c r="L94" s="29">
        <v>0</v>
      </c>
      <c r="M94" s="34">
        <f t="shared" si="5"/>
        <v>-95</v>
      </c>
      <c r="N94" s="7">
        <v>0</v>
      </c>
      <c r="O94" s="32" t="s">
        <v>111</v>
      </c>
      <c r="P94" s="33" t="s">
        <v>87</v>
      </c>
      <c r="Q94" s="19">
        <v>-95000</v>
      </c>
      <c r="R94" s="64"/>
      <c r="S94" s="16">
        <f t="shared" si="6"/>
        <v>0</v>
      </c>
      <c r="T94" s="13" t="s">
        <v>169</v>
      </c>
    </row>
    <row r="95" spans="1:20" ht="25.5" x14ac:dyDescent="0.2">
      <c r="A95" s="11">
        <v>100</v>
      </c>
      <c r="B95" s="24">
        <v>60015</v>
      </c>
      <c r="C95" s="15" t="s">
        <v>78</v>
      </c>
      <c r="D95" s="9" t="s">
        <v>80</v>
      </c>
      <c r="E95" s="15" t="s">
        <v>10</v>
      </c>
      <c r="F95" s="15" t="s">
        <v>20</v>
      </c>
      <c r="G95" s="29"/>
      <c r="H95" s="29">
        <v>1790.0260000000001</v>
      </c>
      <c r="I95" s="29">
        <f t="shared" si="4"/>
        <v>1790.0260000000001</v>
      </c>
      <c r="J95" s="29">
        <v>541.02800000000002</v>
      </c>
      <c r="K95" s="35">
        <v>551</v>
      </c>
      <c r="L95" s="29">
        <v>1000</v>
      </c>
      <c r="M95" s="34">
        <f t="shared" si="5"/>
        <v>1551</v>
      </c>
      <c r="N95" s="7">
        <v>0.34882527401676339</v>
      </c>
      <c r="O95" s="32" t="s">
        <v>111</v>
      </c>
      <c r="P95" s="33" t="s">
        <v>86</v>
      </c>
      <c r="Q95" s="19">
        <v>1551000</v>
      </c>
      <c r="R95" s="64"/>
      <c r="S95" s="16">
        <f t="shared" si="6"/>
        <v>0</v>
      </c>
      <c r="T95" s="13" t="s">
        <v>261</v>
      </c>
    </row>
    <row r="96" spans="1:20" ht="38.25" x14ac:dyDescent="0.2">
      <c r="A96" s="11">
        <v>102</v>
      </c>
      <c r="B96" s="24">
        <v>60019</v>
      </c>
      <c r="C96" s="15" t="s">
        <v>104</v>
      </c>
      <c r="D96" s="15" t="s">
        <v>32</v>
      </c>
      <c r="E96" s="15" t="s">
        <v>10</v>
      </c>
      <c r="F96" s="15">
        <v>5500000</v>
      </c>
      <c r="G96" s="29"/>
      <c r="H96" s="29">
        <v>2391.8090000000002</v>
      </c>
      <c r="I96" s="29">
        <f t="shared" si="4"/>
        <v>2391.8090000000002</v>
      </c>
      <c r="J96" s="29">
        <v>0</v>
      </c>
      <c r="K96" s="35">
        <v>308</v>
      </c>
      <c r="L96" s="29">
        <v>0</v>
      </c>
      <c r="M96" s="34">
        <f t="shared" si="5"/>
        <v>308</v>
      </c>
      <c r="N96" s="7">
        <v>0</v>
      </c>
      <c r="O96" s="32" t="s">
        <v>111</v>
      </c>
      <c r="P96" s="33" t="s">
        <v>87</v>
      </c>
      <c r="Q96" s="19">
        <v>308000</v>
      </c>
      <c r="R96" s="64"/>
      <c r="S96" s="16">
        <f t="shared" si="6"/>
        <v>0</v>
      </c>
      <c r="T96" s="13" t="s">
        <v>262</v>
      </c>
    </row>
    <row r="97" spans="1:20" ht="38.25" x14ac:dyDescent="0.2">
      <c r="A97" s="11">
        <v>103</v>
      </c>
      <c r="B97" s="24">
        <v>60020</v>
      </c>
      <c r="C97" s="15" t="s">
        <v>105</v>
      </c>
      <c r="D97" s="9" t="s">
        <v>32</v>
      </c>
      <c r="E97" s="15" t="s">
        <v>10</v>
      </c>
      <c r="F97" s="15">
        <v>3000000</v>
      </c>
      <c r="G97" s="29"/>
      <c r="H97" s="29">
        <v>224.75200000000001</v>
      </c>
      <c r="I97" s="29">
        <f t="shared" si="4"/>
        <v>224.75200000000001</v>
      </c>
      <c r="J97" s="29">
        <v>116.13800000000001</v>
      </c>
      <c r="K97" s="35">
        <v>141</v>
      </c>
      <c r="L97" s="29">
        <v>3735</v>
      </c>
      <c r="M97" s="34">
        <f t="shared" si="5"/>
        <v>3876</v>
      </c>
      <c r="N97" s="7">
        <v>8.3849329205366353E-4</v>
      </c>
      <c r="O97" s="32" t="s">
        <v>111</v>
      </c>
      <c r="P97" s="33" t="s">
        <v>87</v>
      </c>
      <c r="Q97" s="19">
        <v>3876000</v>
      </c>
      <c r="R97" s="64"/>
      <c r="S97" s="16">
        <f t="shared" si="6"/>
        <v>0</v>
      </c>
      <c r="T97" s="13" t="s">
        <v>263</v>
      </c>
    </row>
    <row r="100" spans="1:20" x14ac:dyDescent="0.2">
      <c r="G100" s="48">
        <f>SUM(G3:G96)</f>
        <v>43944</v>
      </c>
      <c r="H100" s="48">
        <f>SUM(H3:H96)</f>
        <v>2858876.2009999994</v>
      </c>
      <c r="I100" s="48">
        <f>SUM(I3:I96)</f>
        <v>2902820.2009999994</v>
      </c>
      <c r="J100" s="48">
        <f>SUM(J3:J98)</f>
        <v>181236.16900000005</v>
      </c>
      <c r="K100" s="48">
        <f>SUM(K3:K98)</f>
        <v>162621</v>
      </c>
      <c r="L100" s="48">
        <f>SUM(L3:L98)</f>
        <v>1020286</v>
      </c>
      <c r="M100" s="48">
        <f>SUM(M3:M98)</f>
        <v>1182907</v>
      </c>
      <c r="N100" s="59">
        <f>J100/M100</f>
        <v>0.15321252558316084</v>
      </c>
      <c r="O100" s="59"/>
      <c r="P100" s="59"/>
      <c r="Q100" s="21">
        <f>SUM(Q3:Q98)</f>
        <v>932599000</v>
      </c>
      <c r="R100" s="2"/>
      <c r="S100" s="21">
        <f>SUM(S3:S98)</f>
        <v>-250308000</v>
      </c>
    </row>
    <row r="101" spans="1:20" x14ac:dyDescent="0.2">
      <c r="Q101" s="60">
        <f>(Q100/M100)/1000</f>
        <v>0.78839587558447111</v>
      </c>
      <c r="R101" s="2"/>
      <c r="S101" s="21">
        <f>S100/1.15</f>
        <v>-217659130.43478262</v>
      </c>
    </row>
    <row r="102" spans="1:20" x14ac:dyDescent="0.2">
      <c r="R102" s="2"/>
      <c r="S102" s="21">
        <f>S100-S101</f>
        <v>-32648869.565217376</v>
      </c>
    </row>
    <row r="103" spans="1:20" x14ac:dyDescent="0.2">
      <c r="F103" s="61"/>
      <c r="G103" s="61"/>
      <c r="H103" s="61"/>
      <c r="I103" s="61"/>
      <c r="J103" s="61"/>
      <c r="K103" s="61"/>
      <c r="L103" s="61"/>
      <c r="M103" s="61"/>
      <c r="N103" s="61"/>
      <c r="O103" s="61"/>
      <c r="P103" s="61"/>
      <c r="Q103" s="61"/>
      <c r="R103" s="2"/>
      <c r="S103" s="61"/>
    </row>
    <row r="104" spans="1:20" x14ac:dyDescent="0.2">
      <c r="H104" s="21"/>
      <c r="I104" s="48"/>
      <c r="R104" s="2"/>
    </row>
    <row r="105" spans="1:20" x14ac:dyDescent="0.2">
      <c r="H105" s="21"/>
      <c r="R105" s="2"/>
    </row>
    <row r="108" spans="1:20" ht="15" x14ac:dyDescent="0.25">
      <c r="L108"/>
      <c r="M108"/>
      <c r="N108" s="42"/>
      <c r="O108"/>
      <c r="P108"/>
    </row>
    <row r="109" spans="1:20" ht="15" x14ac:dyDescent="0.25">
      <c r="L109"/>
      <c r="M109"/>
      <c r="N109" s="62"/>
      <c r="O109" s="63"/>
      <c r="P109"/>
    </row>
    <row r="110" spans="1:20" ht="15" x14ac:dyDescent="0.25">
      <c r="L110"/>
      <c r="M110"/>
      <c r="N110" s="42"/>
      <c r="O110"/>
      <c r="P110"/>
    </row>
    <row r="111" spans="1:20" ht="15" x14ac:dyDescent="0.25">
      <c r="L111"/>
      <c r="M111"/>
      <c r="N111" s="42"/>
      <c r="O111"/>
      <c r="P111"/>
    </row>
    <row r="112" spans="1:20" ht="15" x14ac:dyDescent="0.25">
      <c r="L112"/>
      <c r="M112"/>
      <c r="N112" s="42"/>
      <c r="O112"/>
      <c r="P112"/>
    </row>
  </sheetData>
  <autoFilter ref="A2:T97" xr:uid="{00000000-0009-0000-0000-000000000000}">
    <sortState xmlns:xlrd2="http://schemas.microsoft.com/office/spreadsheetml/2017/richdata2" ref="A3:T97">
      <sortCondition ref="B2:B76"/>
    </sortState>
  </autoFilter>
  <conditionalFormatting sqref="O106:P107 O113:P1048576 O1:P99">
    <cfRule type="cellIs" dxfId="554" priority="16" operator="equal">
      <formula>"Sikker"</formula>
    </cfRule>
    <cfRule type="cellIs" dxfId="553" priority="17" operator="equal">
      <formula>"Ganske sikker"</formula>
    </cfRule>
    <cfRule type="containsText" dxfId="552" priority="18" operator="containsText" text="Usikker">
      <formula>NOT(ISERROR(SEARCH("Usikker",O1)))</formula>
    </cfRule>
  </conditionalFormatting>
  <conditionalFormatting sqref="O4:O97">
    <cfRule type="containsText" dxfId="551" priority="7" operator="containsText" text="Etter plan">
      <formula>NOT(ISERROR(SEARCH("Etter plan",O4)))</formula>
    </cfRule>
    <cfRule type="containsText" dxfId="550" priority="8" operator="containsText" text="Som planlagt">
      <formula>NOT(ISERROR(SEARCH("Som planlagt",O4)))</formula>
    </cfRule>
    <cfRule type="containsText" dxfId="549" priority="9" operator="containsText" text="Før plan">
      <formula>NOT(ISERROR(SEARCH("Før plan",O4)))</formula>
    </cfRule>
  </conditionalFormatting>
  <conditionalFormatting sqref="O100:P105">
    <cfRule type="cellIs" dxfId="548" priority="4" operator="equal">
      <formula>"Sikker"</formula>
    </cfRule>
    <cfRule type="cellIs" dxfId="547" priority="5" operator="equal">
      <formula>"Ganske sikker"</formula>
    </cfRule>
    <cfRule type="containsText" dxfId="546" priority="6" operator="containsText" text="Usikker">
      <formula>NOT(ISERROR(SEARCH("Usikker",O100)))</formula>
    </cfRule>
  </conditionalFormatting>
  <conditionalFormatting sqref="O3">
    <cfRule type="containsText" dxfId="545" priority="1" operator="containsText" text="Etter plan">
      <formula>NOT(ISERROR(SEARCH("Etter plan",O3)))</formula>
    </cfRule>
    <cfRule type="containsText" dxfId="544" priority="2" operator="containsText" text="Som planlagt">
      <formula>NOT(ISERROR(SEARCH("Som planlagt",O3)))</formula>
    </cfRule>
    <cfRule type="containsText" dxfId="543" priority="3" operator="containsText" text="Før plan">
      <formula>NOT(ISERROR(SEARCH("Før plan",O3)))</formula>
    </cfRule>
  </conditionalFormatting>
  <printOptions headings="1"/>
  <pageMargins left="0.70866141732283472" right="0.70866141732283472" top="0.78740157480314965" bottom="0.78740157480314965" header="0.31496062992125984" footer="0.31496062992125984"/>
  <pageSetup paperSize="8" scale="71" fitToHeight="0" orientation="landscape" verticalDpi="90" r:id="rId1"/>
  <headerFooter>
    <oddHeader>&amp;C&amp;"-,Fet"&amp;14Oversikt over pågående investeringsprosjekter i Sandnes Eiendomsselskap KF 2016</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'Ark1'!$B$2:$B$4</xm:f>
          </x14:formula1>
          <xm:sqref>P3:P97</xm:sqref>
        </x14:dataValidation>
        <x14:dataValidation type="list" allowBlank="1" showInputMessage="1" showErrorMessage="1" xr:uid="{00000000-0002-0000-0000-000001000000}">
          <x14:formula1>
            <xm:f>'Ark1'!$D$2:$D$4</xm:f>
          </x14:formula1>
          <xm:sqref>O3:O97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98"/>
  <sheetViews>
    <sheetView workbookViewId="0">
      <selection activeCell="G25" sqref="G25"/>
    </sheetView>
  </sheetViews>
  <sheetFormatPr baseColWidth="10" defaultRowHeight="15" x14ac:dyDescent="0.25"/>
  <cols>
    <col min="3" max="3" width="39.42578125" customWidth="1"/>
    <col min="6" max="6" width="17.85546875" customWidth="1"/>
    <col min="19" max="19" width="45.42578125" customWidth="1"/>
  </cols>
  <sheetData>
    <row r="1" spans="1:21" s="2" customFormat="1" ht="15.75" x14ac:dyDescent="0.25">
      <c r="A1" s="12" t="s">
        <v>0</v>
      </c>
      <c r="C1" s="3" t="s">
        <v>1</v>
      </c>
      <c r="D1" s="3"/>
      <c r="E1" s="3"/>
      <c r="F1" s="3"/>
      <c r="G1" s="3"/>
      <c r="H1" s="3"/>
      <c r="I1" s="3"/>
      <c r="J1" s="1"/>
      <c r="K1" s="1"/>
      <c r="S1" s="25" t="s">
        <v>63</v>
      </c>
    </row>
    <row r="2" spans="1:21" s="4" customFormat="1" ht="63.75" x14ac:dyDescent="0.2">
      <c r="A2" s="26"/>
      <c r="B2" s="26" t="s">
        <v>2</v>
      </c>
      <c r="C2" s="26" t="s">
        <v>3</v>
      </c>
      <c r="D2" s="27" t="s">
        <v>4</v>
      </c>
      <c r="E2" s="27" t="s">
        <v>5</v>
      </c>
      <c r="F2" s="8" t="s">
        <v>6</v>
      </c>
      <c r="G2" s="8" t="s">
        <v>67</v>
      </c>
      <c r="H2" s="10" t="s">
        <v>64</v>
      </c>
      <c r="I2" s="10" t="s">
        <v>7</v>
      </c>
      <c r="J2" s="10" t="s">
        <v>113</v>
      </c>
      <c r="K2" s="10" t="s">
        <v>114</v>
      </c>
      <c r="L2" s="10" t="s">
        <v>115</v>
      </c>
      <c r="M2" s="10" t="s">
        <v>116</v>
      </c>
      <c r="N2" s="10" t="s">
        <v>65</v>
      </c>
      <c r="O2" s="31" t="s">
        <v>84</v>
      </c>
      <c r="P2" s="31" t="s">
        <v>112</v>
      </c>
      <c r="Q2" s="28" t="s">
        <v>117</v>
      </c>
      <c r="R2" s="10" t="s">
        <v>106</v>
      </c>
      <c r="S2" s="20" t="s">
        <v>66</v>
      </c>
      <c r="T2" s="45" t="s">
        <v>161</v>
      </c>
    </row>
    <row r="3" spans="1:21" s="1" customFormat="1" ht="12.75" x14ac:dyDescent="0.2">
      <c r="A3" s="11">
        <v>1</v>
      </c>
      <c r="B3" s="22">
        <v>10001</v>
      </c>
      <c r="C3" s="9" t="s">
        <v>8</v>
      </c>
      <c r="D3" s="9" t="s">
        <v>9</v>
      </c>
      <c r="E3" s="9" t="s">
        <v>14</v>
      </c>
      <c r="F3" s="15">
        <v>406500000</v>
      </c>
      <c r="G3" s="29"/>
      <c r="H3" s="29">
        <v>479661.76400000002</v>
      </c>
      <c r="I3" s="29">
        <v>479661.76400000002</v>
      </c>
      <c r="J3" s="29">
        <v>21660.221000000001</v>
      </c>
      <c r="K3" s="35">
        <v>-1511</v>
      </c>
      <c r="L3" s="29">
        <v>52846</v>
      </c>
      <c r="M3" s="34">
        <v>51335</v>
      </c>
      <c r="N3" s="7">
        <v>0.4219386578357846</v>
      </c>
      <c r="O3" s="32" t="s">
        <v>87</v>
      </c>
      <c r="P3" s="33" t="s">
        <v>87</v>
      </c>
      <c r="Q3" s="18">
        <v>51335000</v>
      </c>
      <c r="R3" s="16">
        <f t="shared" ref="R3:R9" si="0">Q3-M3*1000</f>
        <v>0</v>
      </c>
      <c r="S3" s="13" t="s">
        <v>192</v>
      </c>
      <c r="T3" s="46"/>
    </row>
    <row r="4" spans="1:21" s="1" customFormat="1" ht="12.75" x14ac:dyDescent="0.2">
      <c r="A4" s="11">
        <v>3</v>
      </c>
      <c r="B4" s="22">
        <v>10010</v>
      </c>
      <c r="C4" s="9" t="s">
        <v>11</v>
      </c>
      <c r="D4" s="9" t="s">
        <v>22</v>
      </c>
      <c r="E4" s="9" t="s">
        <v>10</v>
      </c>
      <c r="F4" s="15">
        <v>5850000</v>
      </c>
      <c r="G4" s="29"/>
      <c r="H4" s="29">
        <v>5592.0720000000001</v>
      </c>
      <c r="I4" s="29">
        <v>5592.0720000000001</v>
      </c>
      <c r="J4" s="29">
        <v>15.775</v>
      </c>
      <c r="K4" s="35"/>
      <c r="L4" s="29">
        <v>0</v>
      </c>
      <c r="M4" s="34">
        <v>0</v>
      </c>
      <c r="N4" s="7" t="s">
        <v>156</v>
      </c>
      <c r="O4" s="32" t="s">
        <v>87</v>
      </c>
      <c r="P4" s="33" t="s">
        <v>87</v>
      </c>
      <c r="Q4" s="18">
        <v>0</v>
      </c>
      <c r="R4" s="16">
        <f t="shared" si="0"/>
        <v>0</v>
      </c>
      <c r="S4" s="13" t="s">
        <v>157</v>
      </c>
      <c r="T4" s="46"/>
    </row>
    <row r="5" spans="1:21" s="1" customFormat="1" ht="12.75" x14ac:dyDescent="0.2">
      <c r="A5" s="11">
        <v>4</v>
      </c>
      <c r="B5" s="22">
        <v>10013</v>
      </c>
      <c r="C5" s="15" t="s">
        <v>12</v>
      </c>
      <c r="D5" s="15" t="s">
        <v>13</v>
      </c>
      <c r="E5" s="15" t="s">
        <v>14</v>
      </c>
      <c r="F5" s="15">
        <v>400600000</v>
      </c>
      <c r="G5" s="29">
        <v>31929</v>
      </c>
      <c r="H5" s="29">
        <v>334405.80599999998</v>
      </c>
      <c r="I5" s="29">
        <v>366334.80599999998</v>
      </c>
      <c r="J5" s="29">
        <v>485</v>
      </c>
      <c r="K5" s="35">
        <v>3031</v>
      </c>
      <c r="L5" s="29">
        <v>0</v>
      </c>
      <c r="M5" s="34">
        <v>3031</v>
      </c>
      <c r="N5" s="7">
        <v>0.16001319696469812</v>
      </c>
      <c r="O5" s="32" t="s">
        <v>87</v>
      </c>
      <c r="P5" s="33" t="s">
        <v>85</v>
      </c>
      <c r="Q5" s="18">
        <v>3031000</v>
      </c>
      <c r="R5" s="16">
        <f t="shared" si="0"/>
        <v>0</v>
      </c>
      <c r="S5" s="13" t="s">
        <v>170</v>
      </c>
      <c r="T5" s="46"/>
    </row>
    <row r="6" spans="1:21" s="1" customFormat="1" ht="12.75" x14ac:dyDescent="0.2">
      <c r="A6" s="11">
        <v>5</v>
      </c>
      <c r="B6" s="22">
        <v>10014</v>
      </c>
      <c r="C6" s="15" t="s">
        <v>15</v>
      </c>
      <c r="D6" s="15" t="s">
        <v>13</v>
      </c>
      <c r="E6" s="15" t="s">
        <v>14</v>
      </c>
      <c r="F6" s="15">
        <v>94600000</v>
      </c>
      <c r="G6" s="29">
        <v>7538</v>
      </c>
      <c r="H6" s="29" t="e">
        <v>#N/A</v>
      </c>
      <c r="I6" s="29" t="e">
        <v>#N/A</v>
      </c>
      <c r="J6" s="29">
        <v>209</v>
      </c>
      <c r="K6" s="35">
        <v>425</v>
      </c>
      <c r="L6" s="29">
        <v>0</v>
      </c>
      <c r="M6" s="34">
        <v>425</v>
      </c>
      <c r="N6" s="7">
        <v>0.49176470588235294</v>
      </c>
      <c r="O6" s="32" t="s">
        <v>87</v>
      </c>
      <c r="P6" s="33" t="s">
        <v>85</v>
      </c>
      <c r="Q6" s="18">
        <v>425000</v>
      </c>
      <c r="R6" s="16">
        <f t="shared" si="0"/>
        <v>0</v>
      </c>
      <c r="S6" s="13" t="s">
        <v>170</v>
      </c>
      <c r="T6" s="46"/>
    </row>
    <row r="7" spans="1:21" s="1" customFormat="1" ht="12.75" x14ac:dyDescent="0.2">
      <c r="A7" s="11">
        <v>6</v>
      </c>
      <c r="B7" s="22">
        <v>10016</v>
      </c>
      <c r="C7" s="15" t="s">
        <v>16</v>
      </c>
      <c r="D7" s="15" t="s">
        <v>13</v>
      </c>
      <c r="E7" s="15" t="s">
        <v>14</v>
      </c>
      <c r="F7" s="15">
        <v>25300000</v>
      </c>
      <c r="G7" s="29">
        <v>2020</v>
      </c>
      <c r="H7" s="29" t="e">
        <v>#N/A</v>
      </c>
      <c r="I7" s="29" t="e">
        <v>#N/A</v>
      </c>
      <c r="J7" s="29">
        <v>40</v>
      </c>
      <c r="K7" s="35">
        <v>212</v>
      </c>
      <c r="L7" s="29">
        <v>0</v>
      </c>
      <c r="M7" s="34">
        <v>212</v>
      </c>
      <c r="N7" s="7">
        <v>0.18867924528301888</v>
      </c>
      <c r="O7" s="32" t="s">
        <v>87</v>
      </c>
      <c r="P7" s="33" t="s">
        <v>85</v>
      </c>
      <c r="Q7" s="18">
        <v>212000</v>
      </c>
      <c r="R7" s="16">
        <f t="shared" si="0"/>
        <v>0</v>
      </c>
      <c r="S7" s="13" t="s">
        <v>170</v>
      </c>
      <c r="T7" s="46"/>
    </row>
    <row r="8" spans="1:21" s="2" customFormat="1" ht="89.25" x14ac:dyDescent="0.2">
      <c r="A8" s="11">
        <v>7</v>
      </c>
      <c r="B8" s="23">
        <v>10020</v>
      </c>
      <c r="C8" s="15" t="s">
        <v>93</v>
      </c>
      <c r="D8" s="15" t="s">
        <v>13</v>
      </c>
      <c r="E8" s="15" t="s">
        <v>10</v>
      </c>
      <c r="F8" s="15">
        <v>72000000</v>
      </c>
      <c r="G8" s="29"/>
      <c r="H8" s="29">
        <v>2117.4549999999999</v>
      </c>
      <c r="I8" s="29">
        <v>2117.4549999999999</v>
      </c>
      <c r="J8" s="29">
        <v>144.57900000000001</v>
      </c>
      <c r="K8" s="35">
        <v>3244</v>
      </c>
      <c r="L8" s="29">
        <v>41762</v>
      </c>
      <c r="M8" s="34">
        <v>45006</v>
      </c>
      <c r="N8" s="7">
        <v>3.2124383415544594E-3</v>
      </c>
      <c r="O8" s="32" t="s">
        <v>85</v>
      </c>
      <c r="P8" s="33" t="s">
        <v>85</v>
      </c>
      <c r="Q8" s="18">
        <v>10000000</v>
      </c>
      <c r="R8" s="16">
        <f t="shared" si="0"/>
        <v>-35006000</v>
      </c>
      <c r="S8" s="13" t="s">
        <v>171</v>
      </c>
      <c r="T8" s="46">
        <v>35006</v>
      </c>
    </row>
    <row r="9" spans="1:21" s="2" customFormat="1" ht="12.75" x14ac:dyDescent="0.2">
      <c r="A9" s="11">
        <v>8</v>
      </c>
      <c r="B9" s="22">
        <v>15001</v>
      </c>
      <c r="C9" s="52" t="s">
        <v>17</v>
      </c>
      <c r="D9" s="15" t="s">
        <v>13</v>
      </c>
      <c r="E9" s="15" t="s">
        <v>14</v>
      </c>
      <c r="F9" s="15">
        <v>68650000</v>
      </c>
      <c r="G9" s="29"/>
      <c r="H9" s="29">
        <v>61030.764000000003</v>
      </c>
      <c r="I9" s="29">
        <v>61030.764000000003</v>
      </c>
      <c r="J9" s="29">
        <v>18.600000000000001</v>
      </c>
      <c r="K9" s="35">
        <v>57</v>
      </c>
      <c r="L9" s="29">
        <v>0</v>
      </c>
      <c r="M9" s="34">
        <v>57</v>
      </c>
      <c r="N9" s="7">
        <v>0.32631578947368423</v>
      </c>
      <c r="O9" s="32" t="s">
        <v>87</v>
      </c>
      <c r="P9" s="33" t="s">
        <v>87</v>
      </c>
      <c r="Q9" s="18">
        <v>19000</v>
      </c>
      <c r="R9" s="16">
        <f t="shared" si="0"/>
        <v>-38000</v>
      </c>
      <c r="S9" s="14" t="s">
        <v>157</v>
      </c>
      <c r="T9" s="46"/>
    </row>
    <row r="10" spans="1:21" s="2" customFormat="1" ht="25.5" x14ac:dyDescent="0.2">
      <c r="A10" s="11">
        <v>9</v>
      </c>
      <c r="B10" s="22">
        <v>15009</v>
      </c>
      <c r="C10" s="52" t="s">
        <v>94</v>
      </c>
      <c r="D10" s="15" t="s">
        <v>80</v>
      </c>
      <c r="E10" s="15" t="s">
        <v>19</v>
      </c>
      <c r="F10" s="15" t="s">
        <v>20</v>
      </c>
      <c r="G10" s="29"/>
      <c r="H10" s="29">
        <v>2318.098</v>
      </c>
      <c r="I10" s="29">
        <v>2318.098</v>
      </c>
      <c r="J10" s="29">
        <v>142.255</v>
      </c>
      <c r="K10" s="35">
        <v>680</v>
      </c>
      <c r="L10" s="29">
        <v>2557</v>
      </c>
      <c r="M10" s="34">
        <v>3237</v>
      </c>
      <c r="N10" s="7">
        <v>4.3946555452579548E-2</v>
      </c>
      <c r="O10" s="32" t="s">
        <v>86</v>
      </c>
      <c r="P10" s="33" t="s">
        <v>86</v>
      </c>
      <c r="Q10" s="18">
        <v>3237000</v>
      </c>
      <c r="R10" s="16">
        <v>0</v>
      </c>
      <c r="S10" s="13" t="s">
        <v>139</v>
      </c>
      <c r="T10" s="1"/>
    </row>
    <row r="11" spans="1:21" s="2" customFormat="1" ht="25.5" x14ac:dyDescent="0.2">
      <c r="A11" s="11"/>
      <c r="B11" s="23">
        <v>15010</v>
      </c>
      <c r="C11" s="15" t="s">
        <v>123</v>
      </c>
      <c r="D11" s="15" t="s">
        <v>80</v>
      </c>
      <c r="E11" s="15"/>
      <c r="F11" s="15"/>
      <c r="G11" s="29"/>
      <c r="H11" s="29">
        <v>283.22199999999998</v>
      </c>
      <c r="I11" s="29">
        <v>283.22199999999998</v>
      </c>
      <c r="J11" s="29">
        <v>0</v>
      </c>
      <c r="K11" s="35"/>
      <c r="L11" s="29">
        <v>2000</v>
      </c>
      <c r="M11" s="34">
        <v>2000</v>
      </c>
      <c r="N11" s="7">
        <v>0</v>
      </c>
      <c r="O11" s="32" t="s">
        <v>86</v>
      </c>
      <c r="P11" s="33" t="s">
        <v>86</v>
      </c>
      <c r="Q11" s="18">
        <v>2000000</v>
      </c>
      <c r="R11" s="16">
        <v>0</v>
      </c>
      <c r="S11" s="13" t="s">
        <v>139</v>
      </c>
      <c r="T11" s="1"/>
    </row>
    <row r="12" spans="1:21" s="2" customFormat="1" ht="25.5" x14ac:dyDescent="0.2">
      <c r="A12" s="11">
        <v>10</v>
      </c>
      <c r="B12" s="22">
        <v>15013</v>
      </c>
      <c r="C12" s="52" t="s">
        <v>73</v>
      </c>
      <c r="D12" s="15" t="s">
        <v>26</v>
      </c>
      <c r="E12" s="15" t="s">
        <v>10</v>
      </c>
      <c r="F12" s="15">
        <v>7500000</v>
      </c>
      <c r="G12" s="29"/>
      <c r="H12" s="29">
        <f>VLOOKUP(B12,'Ark2'!$A$1:$D$185,2,FALSE)/1000</f>
        <v>838.63099999999997</v>
      </c>
      <c r="I12" s="29">
        <f>G12+H12</f>
        <v>838.63099999999997</v>
      </c>
      <c r="J12" s="29">
        <f>VLOOKUP(B12,'Ark2'!$A$1:$D$185,3,FALSE)/1000</f>
        <v>381.83499999999998</v>
      </c>
      <c r="K12" s="35">
        <v>1123</v>
      </c>
      <c r="L12" s="29">
        <f>VLOOKUP(B12,'Ark2'!$A$1:$D$185,4,FALSE)/1000</f>
        <v>6700</v>
      </c>
      <c r="M12" s="34">
        <f>K12+L12</f>
        <v>7823</v>
      </c>
      <c r="N12" s="7">
        <f>IFERROR(J12/M12,"")</f>
        <v>4.880928032724019E-2</v>
      </c>
      <c r="O12" s="32" t="s">
        <v>85</v>
      </c>
      <c r="P12" s="33" t="s">
        <v>85</v>
      </c>
      <c r="Q12" s="18">
        <v>3000000</v>
      </c>
      <c r="R12" s="16">
        <f>Q12-M12*1000</f>
        <v>-4823000</v>
      </c>
      <c r="S12" s="13" t="s">
        <v>204</v>
      </c>
      <c r="T12" s="48">
        <v>4823</v>
      </c>
    </row>
    <row r="13" spans="1:21" s="2" customFormat="1" ht="12.75" x14ac:dyDescent="0.2">
      <c r="A13" s="11">
        <v>11</v>
      </c>
      <c r="B13" s="41">
        <v>15014</v>
      </c>
      <c r="C13" s="37" t="s">
        <v>81</v>
      </c>
      <c r="D13" s="15" t="s">
        <v>80</v>
      </c>
      <c r="E13" s="15" t="s">
        <v>83</v>
      </c>
      <c r="F13" s="15">
        <v>2000000</v>
      </c>
      <c r="G13" s="29"/>
      <c r="H13" s="29">
        <v>1586.5609999999999</v>
      </c>
      <c r="I13" s="29">
        <v>1586.5609999999999</v>
      </c>
      <c r="J13" s="29">
        <v>0</v>
      </c>
      <c r="K13" s="35">
        <v>414</v>
      </c>
      <c r="L13" s="29">
        <v>0</v>
      </c>
      <c r="M13" s="34">
        <v>414</v>
      </c>
      <c r="N13" s="7">
        <v>0</v>
      </c>
      <c r="O13" s="32" t="s">
        <v>87</v>
      </c>
      <c r="P13" s="33" t="s">
        <v>87</v>
      </c>
      <c r="Q13" s="18">
        <v>414000</v>
      </c>
      <c r="R13" s="16">
        <v>0</v>
      </c>
      <c r="S13" s="13" t="s">
        <v>142</v>
      </c>
      <c r="T13" s="1"/>
    </row>
    <row r="14" spans="1:21" s="2" customFormat="1" ht="12.75" x14ac:dyDescent="0.2">
      <c r="A14" s="11"/>
      <c r="B14" s="23">
        <v>15015</v>
      </c>
      <c r="C14" s="15" t="s">
        <v>124</v>
      </c>
      <c r="D14" s="15" t="s">
        <v>80</v>
      </c>
      <c r="E14" s="15"/>
      <c r="F14" s="15"/>
      <c r="G14" s="29"/>
      <c r="H14" s="29">
        <v>18.463999999999999</v>
      </c>
      <c r="I14" s="29">
        <v>18.463999999999999</v>
      </c>
      <c r="J14" s="29">
        <v>18.463999999999999</v>
      </c>
      <c r="K14" s="35"/>
      <c r="L14" s="29">
        <v>2000</v>
      </c>
      <c r="M14" s="34">
        <v>2000</v>
      </c>
      <c r="N14" s="7">
        <v>9.2319999999999989E-3</v>
      </c>
      <c r="O14" s="32" t="s">
        <v>86</v>
      </c>
      <c r="P14" s="33" t="s">
        <v>86</v>
      </c>
      <c r="Q14" s="18">
        <v>2000000</v>
      </c>
      <c r="R14" s="16">
        <v>0</v>
      </c>
      <c r="S14" s="13" t="s">
        <v>140</v>
      </c>
      <c r="T14" s="1"/>
    </row>
    <row r="15" spans="1:21" s="2" customFormat="1" ht="25.5" x14ac:dyDescent="0.2">
      <c r="A15" s="11"/>
      <c r="B15" s="22">
        <v>15016</v>
      </c>
      <c r="C15" s="52" t="s">
        <v>125</v>
      </c>
      <c r="D15" s="15" t="s">
        <v>13</v>
      </c>
      <c r="E15" s="15" t="s">
        <v>10</v>
      </c>
      <c r="F15" s="15"/>
      <c r="G15" s="29"/>
      <c r="H15" s="29">
        <v>0</v>
      </c>
      <c r="I15" s="29">
        <v>0</v>
      </c>
      <c r="J15" s="29">
        <v>0</v>
      </c>
      <c r="K15" s="35"/>
      <c r="L15" s="29">
        <v>1000</v>
      </c>
      <c r="M15" s="34">
        <v>1000</v>
      </c>
      <c r="N15" s="7">
        <v>0</v>
      </c>
      <c r="O15" s="32" t="s">
        <v>87</v>
      </c>
      <c r="P15" s="33" t="s">
        <v>87</v>
      </c>
      <c r="Q15" s="18">
        <v>1000000</v>
      </c>
      <c r="R15" s="16">
        <f>Q15-M15*1000</f>
        <v>0</v>
      </c>
      <c r="S15" s="13" t="s">
        <v>180</v>
      </c>
      <c r="T15" s="46"/>
      <c r="U15" s="48"/>
    </row>
    <row r="16" spans="1:21" s="2" customFormat="1" ht="12.75" x14ac:dyDescent="0.2">
      <c r="A16" s="11"/>
      <c r="B16" s="22">
        <v>15017</v>
      </c>
      <c r="C16" s="52" t="s">
        <v>126</v>
      </c>
      <c r="D16" s="15" t="s">
        <v>80</v>
      </c>
      <c r="E16" s="15"/>
      <c r="F16" s="15"/>
      <c r="G16" s="29"/>
      <c r="H16" s="29">
        <v>0</v>
      </c>
      <c r="I16" s="29">
        <v>0</v>
      </c>
      <c r="J16" s="29">
        <v>0</v>
      </c>
      <c r="K16" s="35"/>
      <c r="L16" s="29">
        <v>1000</v>
      </c>
      <c r="M16" s="34">
        <v>1000</v>
      </c>
      <c r="N16" s="7">
        <v>0</v>
      </c>
      <c r="O16" s="32" t="s">
        <v>86</v>
      </c>
      <c r="P16" s="33" t="s">
        <v>86</v>
      </c>
      <c r="Q16" s="18">
        <v>1000000</v>
      </c>
      <c r="R16" s="16">
        <v>0</v>
      </c>
      <c r="S16" s="13" t="s">
        <v>141</v>
      </c>
      <c r="T16" s="1"/>
      <c r="U16" s="48"/>
    </row>
    <row r="17" spans="1:21" s="2" customFormat="1" ht="25.5" x14ac:dyDescent="0.2">
      <c r="A17" s="11"/>
      <c r="B17" s="22">
        <v>15019</v>
      </c>
      <c r="C17" s="52" t="s">
        <v>127</v>
      </c>
      <c r="D17" s="15" t="s">
        <v>13</v>
      </c>
      <c r="E17" s="15" t="s">
        <v>10</v>
      </c>
      <c r="F17" s="15"/>
      <c r="G17" s="29"/>
      <c r="H17" s="29">
        <v>0</v>
      </c>
      <c r="I17" s="29">
        <v>0</v>
      </c>
      <c r="J17" s="29">
        <v>0</v>
      </c>
      <c r="K17" s="35"/>
      <c r="L17" s="29">
        <v>1000</v>
      </c>
      <c r="M17" s="34">
        <v>1000</v>
      </c>
      <c r="N17" s="7">
        <v>0</v>
      </c>
      <c r="O17" s="32" t="s">
        <v>87</v>
      </c>
      <c r="P17" s="33" t="s">
        <v>87</v>
      </c>
      <c r="Q17" s="18">
        <v>1000000</v>
      </c>
      <c r="R17" s="16">
        <f t="shared" ref="R17:R27" si="1">Q17-M17*1000</f>
        <v>0</v>
      </c>
      <c r="S17" s="13" t="s">
        <v>172</v>
      </c>
      <c r="T17" s="46"/>
      <c r="U17" s="49"/>
    </row>
    <row r="18" spans="1:21" s="2" customFormat="1" ht="25.5" x14ac:dyDescent="0.2">
      <c r="A18" s="11">
        <v>12</v>
      </c>
      <c r="B18" s="22">
        <v>21001</v>
      </c>
      <c r="C18" s="52" t="s">
        <v>21</v>
      </c>
      <c r="D18" s="9" t="s">
        <v>22</v>
      </c>
      <c r="E18" s="15" t="s">
        <v>14</v>
      </c>
      <c r="F18" s="15">
        <v>146700000</v>
      </c>
      <c r="G18" s="29"/>
      <c r="H18" s="29">
        <v>132776.364</v>
      </c>
      <c r="I18" s="29">
        <v>132776.364</v>
      </c>
      <c r="J18" s="29">
        <v>2065.835</v>
      </c>
      <c r="K18" s="35">
        <v>17090</v>
      </c>
      <c r="L18" s="29">
        <v>0</v>
      </c>
      <c r="M18" s="34">
        <v>17090</v>
      </c>
      <c r="N18" s="7">
        <v>0.12087975424224694</v>
      </c>
      <c r="O18" s="32" t="s">
        <v>87</v>
      </c>
      <c r="P18" s="33" t="s">
        <v>87</v>
      </c>
      <c r="Q18" s="18">
        <v>5000000</v>
      </c>
      <c r="R18" s="16">
        <f t="shared" si="1"/>
        <v>-12090000</v>
      </c>
      <c r="S18" s="13" t="s">
        <v>159</v>
      </c>
      <c r="T18" s="46"/>
    </row>
    <row r="19" spans="1:21" s="2" customFormat="1" ht="12.75" x14ac:dyDescent="0.2">
      <c r="A19" s="11">
        <v>16</v>
      </c>
      <c r="B19" s="22">
        <v>21014</v>
      </c>
      <c r="C19" s="5" t="s">
        <v>24</v>
      </c>
      <c r="D19" s="9" t="s">
        <v>23</v>
      </c>
      <c r="E19" s="9" t="s">
        <v>14</v>
      </c>
      <c r="F19" s="15">
        <v>82500000</v>
      </c>
      <c r="G19" s="29">
        <v>311</v>
      </c>
      <c r="H19" s="29">
        <v>72426.138999999996</v>
      </c>
      <c r="I19" s="29">
        <v>72737.138999999996</v>
      </c>
      <c r="J19" s="29">
        <v>8090.6670000000004</v>
      </c>
      <c r="K19" s="35">
        <v>17570</v>
      </c>
      <c r="L19" s="29">
        <v>0</v>
      </c>
      <c r="M19" s="34">
        <v>17570</v>
      </c>
      <c r="N19" s="7">
        <v>0.46048190096755837</v>
      </c>
      <c r="O19" s="32" t="s">
        <v>86</v>
      </c>
      <c r="P19" s="33" t="s">
        <v>86</v>
      </c>
      <c r="Q19" s="19">
        <v>17570000</v>
      </c>
      <c r="R19" s="16">
        <f t="shared" si="1"/>
        <v>0</v>
      </c>
      <c r="S19" s="13" t="s">
        <v>183</v>
      </c>
      <c r="T19" s="46"/>
    </row>
    <row r="20" spans="1:21" s="2" customFormat="1" ht="25.5" x14ac:dyDescent="0.2">
      <c r="A20" s="11">
        <v>17</v>
      </c>
      <c r="B20" s="22">
        <v>21015</v>
      </c>
      <c r="C20" s="53" t="s">
        <v>25</v>
      </c>
      <c r="D20" s="9" t="s">
        <v>202</v>
      </c>
      <c r="E20" s="17" t="s">
        <v>10</v>
      </c>
      <c r="F20" s="17" t="s">
        <v>20</v>
      </c>
      <c r="G20" s="29"/>
      <c r="H20" s="29">
        <f>VLOOKUP(B20,'Ark2'!$A$1:$D$185,2,FALSE)/1000</f>
        <v>310809.16800000001</v>
      </c>
      <c r="I20" s="29">
        <f>G20+H20</f>
        <v>310809.16800000001</v>
      </c>
      <c r="J20" s="29">
        <f>VLOOKUP(B20,'Ark2'!$A$1:$D$185,3,FALSE)/1000</f>
        <v>36822.555999999997</v>
      </c>
      <c r="K20" s="35">
        <v>-6290</v>
      </c>
      <c r="L20" s="29">
        <f>VLOOKUP(B20,'Ark2'!$A$1:$D$185,4,FALSE)/1000</f>
        <v>100900</v>
      </c>
      <c r="M20" s="34">
        <f>K20+L20</f>
        <v>94610</v>
      </c>
      <c r="N20" s="7">
        <f>IFERROR(J20/M20,"")</f>
        <v>0.38920363597928331</v>
      </c>
      <c r="O20" s="32" t="s">
        <v>85</v>
      </c>
      <c r="P20" s="33" t="s">
        <v>85</v>
      </c>
      <c r="Q20" s="19">
        <v>94610000</v>
      </c>
      <c r="R20" s="16">
        <f t="shared" si="1"/>
        <v>0</v>
      </c>
      <c r="S20" s="13" t="s">
        <v>203</v>
      </c>
      <c r="T20" s="1"/>
      <c r="U20" s="1"/>
    </row>
    <row r="21" spans="1:21" s="2" customFormat="1" ht="12.75" x14ac:dyDescent="0.2">
      <c r="A21" s="11">
        <v>20</v>
      </c>
      <c r="B21" s="22">
        <v>21031</v>
      </c>
      <c r="C21" s="53" t="s">
        <v>27</v>
      </c>
      <c r="D21" s="9" t="s">
        <v>22</v>
      </c>
      <c r="E21" s="17" t="s">
        <v>14</v>
      </c>
      <c r="F21" s="17">
        <v>50000000</v>
      </c>
      <c r="G21" s="29"/>
      <c r="H21" s="29">
        <v>17966.411</v>
      </c>
      <c r="I21" s="29">
        <v>17966.411</v>
      </c>
      <c r="J21" s="29">
        <v>3007.55</v>
      </c>
      <c r="K21" s="35">
        <v>3193</v>
      </c>
      <c r="L21" s="29">
        <v>22250</v>
      </c>
      <c r="M21" s="34">
        <v>25443</v>
      </c>
      <c r="N21" s="7">
        <v>0.11820736548363009</v>
      </c>
      <c r="O21" s="32" t="s">
        <v>85</v>
      </c>
      <c r="P21" s="33" t="s">
        <v>85</v>
      </c>
      <c r="Q21" s="19">
        <v>25443000</v>
      </c>
      <c r="R21" s="16">
        <f t="shared" si="1"/>
        <v>0</v>
      </c>
      <c r="S21" s="13" t="s">
        <v>158</v>
      </c>
      <c r="T21" s="47"/>
    </row>
    <row r="22" spans="1:21" s="2" customFormat="1" ht="25.5" x14ac:dyDescent="0.2">
      <c r="A22" s="11">
        <v>21</v>
      </c>
      <c r="B22" s="23">
        <v>21033</v>
      </c>
      <c r="C22" s="17" t="s">
        <v>28</v>
      </c>
      <c r="D22" s="9" t="s">
        <v>22</v>
      </c>
      <c r="E22" s="17" t="s">
        <v>10</v>
      </c>
      <c r="F22" s="17">
        <v>50000000</v>
      </c>
      <c r="G22" s="29"/>
      <c r="H22" s="29">
        <v>657.24199999999996</v>
      </c>
      <c r="I22" s="29">
        <v>657.24199999999996</v>
      </c>
      <c r="J22" s="29">
        <v>66.787999999999997</v>
      </c>
      <c r="K22" s="35">
        <v>558</v>
      </c>
      <c r="L22" s="29">
        <v>11000</v>
      </c>
      <c r="M22" s="34">
        <v>11558</v>
      </c>
      <c r="N22" s="7">
        <v>5.7785083924554422E-3</v>
      </c>
      <c r="O22" s="32" t="s">
        <v>85</v>
      </c>
      <c r="P22" s="33" t="s">
        <v>86</v>
      </c>
      <c r="Q22" s="19">
        <v>5000000</v>
      </c>
      <c r="R22" s="16">
        <f t="shared" si="1"/>
        <v>-6558000</v>
      </c>
      <c r="S22" s="13" t="s">
        <v>162</v>
      </c>
      <c r="T22" s="47">
        <v>6558</v>
      </c>
    </row>
    <row r="23" spans="1:21" s="2" customFormat="1" ht="12.75" x14ac:dyDescent="0.2">
      <c r="A23" s="11">
        <v>22</v>
      </c>
      <c r="B23" s="23">
        <v>21034</v>
      </c>
      <c r="C23" s="17" t="s">
        <v>68</v>
      </c>
      <c r="D23" s="9" t="s">
        <v>22</v>
      </c>
      <c r="E23" s="17" t="s">
        <v>19</v>
      </c>
      <c r="F23" s="17">
        <v>48500000</v>
      </c>
      <c r="G23" s="29"/>
      <c r="H23" s="29">
        <v>2044.4949999999999</v>
      </c>
      <c r="I23" s="29">
        <v>2044.4949999999999</v>
      </c>
      <c r="J23" s="29">
        <v>594.88099999999997</v>
      </c>
      <c r="K23" s="35">
        <v>102</v>
      </c>
      <c r="L23" s="29">
        <v>7500</v>
      </c>
      <c r="M23" s="34">
        <v>7602</v>
      </c>
      <c r="N23" s="7">
        <v>7.8253222836095759E-2</v>
      </c>
      <c r="O23" s="32" t="s">
        <v>86</v>
      </c>
      <c r="P23" s="33" t="s">
        <v>86</v>
      </c>
      <c r="Q23" s="19">
        <v>7602000</v>
      </c>
      <c r="R23" s="16">
        <f t="shared" si="1"/>
        <v>0</v>
      </c>
      <c r="S23" s="13" t="s">
        <v>160</v>
      </c>
      <c r="T23" s="47"/>
    </row>
    <row r="24" spans="1:21" s="2" customFormat="1" ht="25.5" x14ac:dyDescent="0.2">
      <c r="A24" s="11">
        <v>24</v>
      </c>
      <c r="B24" s="23">
        <v>21037</v>
      </c>
      <c r="C24" s="17" t="s">
        <v>74</v>
      </c>
      <c r="D24" s="15" t="s">
        <v>13</v>
      </c>
      <c r="E24" s="17" t="s">
        <v>10</v>
      </c>
      <c r="F24" s="17">
        <v>3400000</v>
      </c>
      <c r="G24" s="29"/>
      <c r="H24" s="29">
        <v>3183.3429999999998</v>
      </c>
      <c r="I24" s="29">
        <v>3183.3429999999998</v>
      </c>
      <c r="J24" s="29">
        <v>426.05</v>
      </c>
      <c r="K24" s="35">
        <v>643</v>
      </c>
      <c r="L24" s="29">
        <v>0</v>
      </c>
      <c r="M24" s="34">
        <v>643</v>
      </c>
      <c r="N24" s="7">
        <v>0.66259720062208405</v>
      </c>
      <c r="O24" s="32" t="s">
        <v>87</v>
      </c>
      <c r="P24" s="33" t="s">
        <v>86</v>
      </c>
      <c r="Q24" s="19">
        <v>643000</v>
      </c>
      <c r="R24" s="16">
        <f t="shared" si="1"/>
        <v>0</v>
      </c>
      <c r="S24" s="13" t="s">
        <v>173</v>
      </c>
      <c r="T24" s="47"/>
    </row>
    <row r="25" spans="1:21" s="2" customFormat="1" ht="25.5" x14ac:dyDescent="0.2">
      <c r="A25" s="11">
        <v>25</v>
      </c>
      <c r="B25" s="23">
        <v>21042</v>
      </c>
      <c r="C25" s="17" t="s">
        <v>75</v>
      </c>
      <c r="D25" s="9" t="s">
        <v>22</v>
      </c>
      <c r="E25" s="17" t="s">
        <v>10</v>
      </c>
      <c r="F25" s="17">
        <v>32000000</v>
      </c>
      <c r="G25" s="29"/>
      <c r="H25" s="29">
        <v>37.036000000000001</v>
      </c>
      <c r="I25" s="29">
        <v>37.036000000000001</v>
      </c>
      <c r="J25" s="29">
        <v>8.2859999999999996</v>
      </c>
      <c r="K25" s="35">
        <v>971</v>
      </c>
      <c r="L25" s="29">
        <v>0</v>
      </c>
      <c r="M25" s="34">
        <v>971</v>
      </c>
      <c r="N25" s="7">
        <v>8.5334706488156536E-3</v>
      </c>
      <c r="O25" s="32" t="s">
        <v>85</v>
      </c>
      <c r="P25" s="33" t="s">
        <v>85</v>
      </c>
      <c r="Q25" s="19">
        <v>971000</v>
      </c>
      <c r="R25" s="16">
        <f t="shared" si="1"/>
        <v>0</v>
      </c>
      <c r="S25" s="13" t="s">
        <v>163</v>
      </c>
      <c r="T25" s="47"/>
    </row>
    <row r="26" spans="1:21" s="2" customFormat="1" ht="25.5" x14ac:dyDescent="0.2">
      <c r="A26" s="11">
        <v>26</v>
      </c>
      <c r="B26" s="23">
        <v>21043</v>
      </c>
      <c r="C26" s="17" t="s">
        <v>95</v>
      </c>
      <c r="D26" s="9" t="s">
        <v>22</v>
      </c>
      <c r="E26" s="17" t="s">
        <v>10</v>
      </c>
      <c r="F26" s="17">
        <v>61000000</v>
      </c>
      <c r="G26" s="29"/>
      <c r="H26" s="29">
        <v>1357.056</v>
      </c>
      <c r="I26" s="29">
        <v>1357.056</v>
      </c>
      <c r="J26" s="29">
        <v>201.303</v>
      </c>
      <c r="K26" s="35">
        <v>-156</v>
      </c>
      <c r="L26" s="29">
        <v>8000</v>
      </c>
      <c r="M26" s="34">
        <v>7844</v>
      </c>
      <c r="N26" s="7">
        <v>2.5663309535951046E-2</v>
      </c>
      <c r="O26" s="32" t="s">
        <v>86</v>
      </c>
      <c r="P26" s="33" t="s">
        <v>86</v>
      </c>
      <c r="Q26" s="19">
        <v>7844000</v>
      </c>
      <c r="R26" s="16">
        <f t="shared" si="1"/>
        <v>0</v>
      </c>
      <c r="S26" s="13" t="s">
        <v>164</v>
      </c>
      <c r="T26" s="47"/>
    </row>
    <row r="27" spans="1:21" s="2" customFormat="1" ht="12.75" x14ac:dyDescent="0.2">
      <c r="A27" s="11">
        <v>27</v>
      </c>
      <c r="B27" s="23">
        <v>21044</v>
      </c>
      <c r="C27" s="17" t="s">
        <v>96</v>
      </c>
      <c r="D27" s="9" t="s">
        <v>23</v>
      </c>
      <c r="E27" s="17" t="s">
        <v>10</v>
      </c>
      <c r="F27" s="17">
        <v>84000000</v>
      </c>
      <c r="G27" s="29"/>
      <c r="H27" s="29">
        <v>127.68</v>
      </c>
      <c r="I27" s="29">
        <v>127.68</v>
      </c>
      <c r="J27" s="29">
        <v>0</v>
      </c>
      <c r="K27" s="35">
        <v>1872</v>
      </c>
      <c r="L27" s="29">
        <v>50000</v>
      </c>
      <c r="M27" s="34">
        <v>51872</v>
      </c>
      <c r="N27" s="7">
        <v>0</v>
      </c>
      <c r="O27" s="32" t="s">
        <v>181</v>
      </c>
      <c r="P27" s="33" t="s">
        <v>181</v>
      </c>
      <c r="Q27" s="19">
        <v>2000000</v>
      </c>
      <c r="R27" s="16">
        <f t="shared" si="1"/>
        <v>-49872000</v>
      </c>
      <c r="S27" s="13" t="s">
        <v>189</v>
      </c>
      <c r="T27" s="46">
        <v>49872</v>
      </c>
    </row>
    <row r="28" spans="1:21" s="2" customFormat="1" ht="25.5" x14ac:dyDescent="0.2">
      <c r="A28" s="11">
        <v>28</v>
      </c>
      <c r="B28" s="23">
        <v>21045</v>
      </c>
      <c r="C28" s="17" t="s">
        <v>108</v>
      </c>
      <c r="D28" s="15" t="s">
        <v>80</v>
      </c>
      <c r="E28" s="17"/>
      <c r="F28" s="17"/>
      <c r="G28" s="29"/>
      <c r="H28" s="29">
        <v>4261.8469999999998</v>
      </c>
      <c r="I28" s="29">
        <v>4261.8469999999998</v>
      </c>
      <c r="J28" s="29">
        <v>245.94800000000001</v>
      </c>
      <c r="K28" s="35">
        <v>1984</v>
      </c>
      <c r="L28" s="29">
        <v>10000</v>
      </c>
      <c r="M28" s="34">
        <v>11984</v>
      </c>
      <c r="N28" s="7">
        <v>2.0523030707610149E-2</v>
      </c>
      <c r="O28" s="32" t="s">
        <v>85</v>
      </c>
      <c r="P28" s="32" t="s">
        <v>85</v>
      </c>
      <c r="Q28" s="19">
        <v>11984000</v>
      </c>
      <c r="R28" s="16">
        <v>0</v>
      </c>
      <c r="S28" s="13" t="s">
        <v>154</v>
      </c>
    </row>
    <row r="29" spans="1:21" s="2" customFormat="1" ht="25.5" x14ac:dyDescent="0.2">
      <c r="A29" s="11">
        <v>29</v>
      </c>
      <c r="B29" s="23">
        <v>21046</v>
      </c>
      <c r="C29" s="17" t="s">
        <v>109</v>
      </c>
      <c r="D29" s="15" t="s">
        <v>13</v>
      </c>
      <c r="E29" s="17" t="s">
        <v>19</v>
      </c>
      <c r="F29" s="17">
        <v>7100000</v>
      </c>
      <c r="G29" s="29"/>
      <c r="H29" s="29">
        <v>125.807</v>
      </c>
      <c r="I29" s="29">
        <v>125.807</v>
      </c>
      <c r="J29" s="29">
        <v>42.738999999999997</v>
      </c>
      <c r="K29" s="35">
        <v>917</v>
      </c>
      <c r="L29" s="29">
        <v>6100</v>
      </c>
      <c r="M29" s="34">
        <v>7017</v>
      </c>
      <c r="N29" s="7">
        <v>6.0907795354139945E-3</v>
      </c>
      <c r="O29" s="32" t="s">
        <v>85</v>
      </c>
      <c r="P29" s="33" t="s">
        <v>86</v>
      </c>
      <c r="Q29" s="19">
        <v>7017000</v>
      </c>
      <c r="R29" s="16">
        <f t="shared" ref="R29:R37" si="2">Q29-M29*1000</f>
        <v>0</v>
      </c>
      <c r="S29" s="13" t="s">
        <v>174</v>
      </c>
      <c r="T29" s="47"/>
    </row>
    <row r="30" spans="1:21" s="2" customFormat="1" ht="12.75" x14ac:dyDescent="0.2">
      <c r="A30" s="11"/>
      <c r="B30" s="23">
        <v>21047</v>
      </c>
      <c r="C30" s="17" t="s">
        <v>118</v>
      </c>
      <c r="D30" s="9" t="s">
        <v>22</v>
      </c>
      <c r="E30" s="17" t="s">
        <v>10</v>
      </c>
      <c r="F30" s="17"/>
      <c r="G30" s="29"/>
      <c r="H30" s="29">
        <v>0</v>
      </c>
      <c r="I30" s="29">
        <v>0</v>
      </c>
      <c r="J30" s="29">
        <v>0</v>
      </c>
      <c r="K30" s="35">
        <v>500</v>
      </c>
      <c r="L30" s="29">
        <v>1000</v>
      </c>
      <c r="M30" s="34">
        <v>1500</v>
      </c>
      <c r="N30" s="7">
        <v>0</v>
      </c>
      <c r="O30" s="32" t="s">
        <v>87</v>
      </c>
      <c r="P30" s="33" t="s">
        <v>87</v>
      </c>
      <c r="Q30" s="19">
        <v>1500000</v>
      </c>
      <c r="R30" s="16">
        <f t="shared" si="2"/>
        <v>0</v>
      </c>
      <c r="S30" s="13" t="s">
        <v>165</v>
      </c>
      <c r="T30" s="47"/>
      <c r="U30" s="48"/>
    </row>
    <row r="31" spans="1:21" s="2" customFormat="1" ht="12.75" x14ac:dyDescent="0.2">
      <c r="A31" s="11"/>
      <c r="B31" s="22">
        <v>21049</v>
      </c>
      <c r="C31" s="53" t="s">
        <v>128</v>
      </c>
      <c r="D31" s="9" t="s">
        <v>23</v>
      </c>
      <c r="E31" s="17" t="s">
        <v>10</v>
      </c>
      <c r="F31" s="17"/>
      <c r="G31" s="29"/>
      <c r="H31" s="29">
        <v>0</v>
      </c>
      <c r="I31" s="29">
        <v>0</v>
      </c>
      <c r="J31" s="29">
        <v>0</v>
      </c>
      <c r="K31" s="35"/>
      <c r="L31" s="29">
        <v>1000</v>
      </c>
      <c r="M31" s="34">
        <v>1000</v>
      </c>
      <c r="N31" s="7">
        <v>0</v>
      </c>
      <c r="O31" s="32" t="s">
        <v>181</v>
      </c>
      <c r="P31" s="33" t="s">
        <v>86</v>
      </c>
      <c r="Q31" s="19">
        <v>1000000</v>
      </c>
      <c r="R31" s="16">
        <f t="shared" si="2"/>
        <v>0</v>
      </c>
      <c r="S31" s="13" t="s">
        <v>184</v>
      </c>
      <c r="T31" s="46"/>
      <c r="U31" s="49"/>
    </row>
    <row r="32" spans="1:21" s="2" customFormat="1" ht="12.75" x14ac:dyDescent="0.2">
      <c r="A32" s="11"/>
      <c r="B32" s="23">
        <v>21050</v>
      </c>
      <c r="C32" s="17" t="s">
        <v>129</v>
      </c>
      <c r="D32" s="9" t="s">
        <v>9</v>
      </c>
      <c r="E32" s="17" t="s">
        <v>10</v>
      </c>
      <c r="F32" s="17"/>
      <c r="G32" s="29"/>
      <c r="H32" s="29">
        <v>0</v>
      </c>
      <c r="I32" s="29">
        <v>0</v>
      </c>
      <c r="J32" s="29">
        <v>0</v>
      </c>
      <c r="K32" s="35"/>
      <c r="L32" s="29">
        <v>1000</v>
      </c>
      <c r="M32" s="34">
        <v>1000</v>
      </c>
      <c r="N32" s="7">
        <v>0</v>
      </c>
      <c r="O32" s="32" t="s">
        <v>87</v>
      </c>
      <c r="P32" s="33" t="s">
        <v>87</v>
      </c>
      <c r="Q32" s="19">
        <v>1000000</v>
      </c>
      <c r="R32" s="16">
        <f t="shared" si="2"/>
        <v>0</v>
      </c>
      <c r="S32" s="13" t="s">
        <v>193</v>
      </c>
      <c r="T32" s="46"/>
      <c r="U32" s="49"/>
    </row>
    <row r="33" spans="1:21" s="2" customFormat="1" ht="12.75" x14ac:dyDescent="0.2">
      <c r="A33" s="11"/>
      <c r="B33" s="23">
        <v>21051</v>
      </c>
      <c r="C33" s="17" t="s">
        <v>130</v>
      </c>
      <c r="D33" s="15" t="s">
        <v>13</v>
      </c>
      <c r="E33" s="17" t="s">
        <v>201</v>
      </c>
      <c r="F33" s="17"/>
      <c r="G33" s="29"/>
      <c r="H33" s="29">
        <v>0</v>
      </c>
      <c r="I33" s="29">
        <v>0</v>
      </c>
      <c r="J33" s="29">
        <v>0</v>
      </c>
      <c r="K33" s="35"/>
      <c r="L33" s="29">
        <v>5100</v>
      </c>
      <c r="M33" s="34">
        <v>5100</v>
      </c>
      <c r="N33" s="7">
        <v>0</v>
      </c>
      <c r="O33" s="32" t="s">
        <v>87</v>
      </c>
      <c r="P33" s="33" t="s">
        <v>87</v>
      </c>
      <c r="Q33" s="19">
        <v>0</v>
      </c>
      <c r="R33" s="16">
        <f t="shared" si="2"/>
        <v>-5100000</v>
      </c>
      <c r="S33" s="13" t="s">
        <v>175</v>
      </c>
      <c r="T33" s="47"/>
      <c r="U33" s="49"/>
    </row>
    <row r="34" spans="1:21" s="2" customFormat="1" ht="39" customHeight="1" x14ac:dyDescent="0.2">
      <c r="A34" s="11"/>
      <c r="B34" s="23">
        <v>21052</v>
      </c>
      <c r="C34" s="17" t="s">
        <v>119</v>
      </c>
      <c r="D34" s="9" t="s">
        <v>9</v>
      </c>
      <c r="E34" s="17" t="s">
        <v>10</v>
      </c>
      <c r="F34" s="17"/>
      <c r="G34" s="29"/>
      <c r="H34" s="29">
        <v>57.375999999999998</v>
      </c>
      <c r="I34" s="29">
        <v>57.375999999999998</v>
      </c>
      <c r="J34" s="29">
        <v>8.6890000000000001</v>
      </c>
      <c r="K34" s="35">
        <v>2551</v>
      </c>
      <c r="L34" s="29">
        <v>0</v>
      </c>
      <c r="M34" s="34">
        <v>2551</v>
      </c>
      <c r="N34" s="7">
        <v>3.4061152489219915E-3</v>
      </c>
      <c r="O34" s="32" t="s">
        <v>86</v>
      </c>
      <c r="P34" s="33" t="s">
        <v>86</v>
      </c>
      <c r="Q34" s="19">
        <v>1500000</v>
      </c>
      <c r="R34" s="16">
        <f t="shared" si="2"/>
        <v>-1051000</v>
      </c>
      <c r="S34" s="13" t="s">
        <v>190</v>
      </c>
      <c r="T34" s="46">
        <v>1051</v>
      </c>
      <c r="U34" s="49"/>
    </row>
    <row r="35" spans="1:21" s="2" customFormat="1" ht="44.25" customHeight="1" x14ac:dyDescent="0.2">
      <c r="A35" s="11">
        <v>30</v>
      </c>
      <c r="B35" s="23">
        <v>25002</v>
      </c>
      <c r="C35" s="17" t="s">
        <v>29</v>
      </c>
      <c r="D35" s="9" t="s">
        <v>22</v>
      </c>
      <c r="E35" s="17" t="s">
        <v>14</v>
      </c>
      <c r="F35" s="17">
        <v>16000000</v>
      </c>
      <c r="G35" s="29"/>
      <c r="H35" s="29">
        <v>13358.903</v>
      </c>
      <c r="I35" s="29">
        <v>13358.903</v>
      </c>
      <c r="J35" s="29">
        <v>0.499</v>
      </c>
      <c r="K35" s="35">
        <v>-219</v>
      </c>
      <c r="L35" s="29">
        <v>3000</v>
      </c>
      <c r="M35" s="34">
        <v>2781</v>
      </c>
      <c r="N35" s="7">
        <v>1.7943185904350953E-4</v>
      </c>
      <c r="O35" s="32" t="s">
        <v>87</v>
      </c>
      <c r="P35" s="33" t="s">
        <v>87</v>
      </c>
      <c r="Q35" s="19">
        <v>2781000</v>
      </c>
      <c r="R35" s="16">
        <f t="shared" si="2"/>
        <v>0</v>
      </c>
      <c r="S35" s="13" t="s">
        <v>166</v>
      </c>
      <c r="T35" s="47"/>
    </row>
    <row r="36" spans="1:21" s="2" customFormat="1" ht="74.25" customHeight="1" x14ac:dyDescent="0.2">
      <c r="A36" s="11">
        <v>31</v>
      </c>
      <c r="B36" s="23">
        <v>25004</v>
      </c>
      <c r="C36" s="9" t="s">
        <v>30</v>
      </c>
      <c r="D36" s="9" t="s">
        <v>9</v>
      </c>
      <c r="E36" s="9" t="s">
        <v>14</v>
      </c>
      <c r="F36" s="17" t="s">
        <v>20</v>
      </c>
      <c r="G36" s="29"/>
      <c r="H36" s="29">
        <v>4384.7299999999996</v>
      </c>
      <c r="I36" s="29">
        <v>4384.7299999999996</v>
      </c>
      <c r="J36" s="29">
        <v>1080.5730000000001</v>
      </c>
      <c r="K36" s="35">
        <v>-567</v>
      </c>
      <c r="L36" s="29">
        <v>8400</v>
      </c>
      <c r="M36" s="34">
        <v>7833</v>
      </c>
      <c r="N36" s="7">
        <v>0.1379513596323248</v>
      </c>
      <c r="O36" s="32" t="s">
        <v>86</v>
      </c>
      <c r="P36" s="33" t="s">
        <v>86</v>
      </c>
      <c r="Q36" s="19">
        <v>3000000</v>
      </c>
      <c r="R36" s="16">
        <f t="shared" si="2"/>
        <v>-4833000</v>
      </c>
      <c r="S36" s="13" t="s">
        <v>190</v>
      </c>
      <c r="T36" s="46">
        <v>4833</v>
      </c>
    </row>
    <row r="37" spans="1:21" s="2" customFormat="1" ht="12.75" x14ac:dyDescent="0.2">
      <c r="A37" s="11">
        <v>33</v>
      </c>
      <c r="B37" s="23">
        <v>26003</v>
      </c>
      <c r="C37" s="9" t="s">
        <v>31</v>
      </c>
      <c r="D37" s="9" t="s">
        <v>23</v>
      </c>
      <c r="E37" s="17" t="s">
        <v>14</v>
      </c>
      <c r="F37" s="17">
        <v>240000000</v>
      </c>
      <c r="G37" s="29">
        <v>2146</v>
      </c>
      <c r="H37" s="29">
        <v>229668.179</v>
      </c>
      <c r="I37" s="29">
        <v>231814.179</v>
      </c>
      <c r="J37" s="29">
        <v>40.625</v>
      </c>
      <c r="K37" s="35">
        <v>3950</v>
      </c>
      <c r="L37" s="29">
        <v>0</v>
      </c>
      <c r="M37" s="34">
        <v>3950</v>
      </c>
      <c r="N37" s="7">
        <v>1.0284810126582278E-2</v>
      </c>
      <c r="O37" s="32" t="s">
        <v>182</v>
      </c>
      <c r="P37" s="33" t="s">
        <v>87</v>
      </c>
      <c r="Q37" s="19">
        <v>3950000</v>
      </c>
      <c r="R37" s="16">
        <f t="shared" si="2"/>
        <v>0</v>
      </c>
      <c r="S37" s="13" t="s">
        <v>185</v>
      </c>
      <c r="T37" s="46"/>
    </row>
    <row r="38" spans="1:21" s="2" customFormat="1" ht="25.5" x14ac:dyDescent="0.2">
      <c r="A38" s="11">
        <v>35</v>
      </c>
      <c r="B38" s="23">
        <v>26017</v>
      </c>
      <c r="C38" s="9" t="s">
        <v>33</v>
      </c>
      <c r="D38" s="15" t="s">
        <v>80</v>
      </c>
      <c r="E38" s="17" t="s">
        <v>19</v>
      </c>
      <c r="F38" s="17" t="s">
        <v>20</v>
      </c>
      <c r="G38" s="29"/>
      <c r="H38" s="29">
        <v>16057.01</v>
      </c>
      <c r="I38" s="29">
        <v>16057.01</v>
      </c>
      <c r="J38" s="29">
        <v>881.37199999999996</v>
      </c>
      <c r="K38" s="35">
        <v>5077</v>
      </c>
      <c r="L38" s="29">
        <v>13867</v>
      </c>
      <c r="M38" s="34">
        <v>18944</v>
      </c>
      <c r="N38" s="7">
        <v>4.6525126689189185E-2</v>
      </c>
      <c r="O38" s="32" t="s">
        <v>86</v>
      </c>
      <c r="P38" s="32" t="s">
        <v>86</v>
      </c>
      <c r="Q38" s="18">
        <v>18944000</v>
      </c>
      <c r="R38" s="16">
        <v>0</v>
      </c>
      <c r="S38" s="13" t="s">
        <v>139</v>
      </c>
    </row>
    <row r="39" spans="1:21" s="2" customFormat="1" ht="25.5" x14ac:dyDescent="0.2">
      <c r="A39" s="11">
        <v>39</v>
      </c>
      <c r="B39" s="23">
        <v>26022</v>
      </c>
      <c r="C39" s="9" t="s">
        <v>110</v>
      </c>
      <c r="D39" s="9" t="s">
        <v>32</v>
      </c>
      <c r="E39" s="17" t="s">
        <v>19</v>
      </c>
      <c r="F39" s="17">
        <v>23000000</v>
      </c>
      <c r="G39" s="29"/>
      <c r="H39" s="29">
        <v>3121.56</v>
      </c>
      <c r="I39" s="29">
        <v>3121.56</v>
      </c>
      <c r="J39" s="29">
        <v>2406.3049999999998</v>
      </c>
      <c r="K39" s="35">
        <v>285</v>
      </c>
      <c r="L39" s="29">
        <v>22000</v>
      </c>
      <c r="M39" s="34">
        <v>22285</v>
      </c>
      <c r="N39" s="7">
        <v>0.10797868521426968</v>
      </c>
      <c r="O39" s="32" t="s">
        <v>86</v>
      </c>
      <c r="P39" s="33" t="s">
        <v>86</v>
      </c>
      <c r="Q39" s="19">
        <v>22285000</v>
      </c>
      <c r="R39" s="16">
        <f>Q39-M39*1000</f>
        <v>0</v>
      </c>
      <c r="S39" s="13" t="s">
        <v>194</v>
      </c>
    </row>
    <row r="40" spans="1:21" s="1" customFormat="1" ht="25.5" x14ac:dyDescent="0.2">
      <c r="A40" s="11"/>
      <c r="B40" s="22">
        <v>26025</v>
      </c>
      <c r="C40" s="5" t="s">
        <v>131</v>
      </c>
      <c r="D40" s="5" t="s">
        <v>202</v>
      </c>
      <c r="E40" s="58" t="s">
        <v>10</v>
      </c>
      <c r="F40" s="17"/>
      <c r="G40" s="29"/>
      <c r="H40" s="29">
        <f>VLOOKUP(B40,'Ark2'!$A$1:$D$185,2,FALSE)/1000</f>
        <v>40.799999999999997</v>
      </c>
      <c r="I40" s="29">
        <f>G40+H40</f>
        <v>40.799999999999997</v>
      </c>
      <c r="J40" s="29">
        <f>VLOOKUP(B40,'Ark2'!$A$1:$D$185,3,FALSE)/1000</f>
        <v>40.799999999999997</v>
      </c>
      <c r="K40" s="35"/>
      <c r="L40" s="29">
        <f>VLOOKUP(B40,'Ark2'!$A$1:$D$185,4,FALSE)/1000</f>
        <v>3000</v>
      </c>
      <c r="M40" s="34">
        <f>K40+L40</f>
        <v>3000</v>
      </c>
      <c r="N40" s="7">
        <f>IFERROR(J40/M40,"")</f>
        <v>1.3599999999999999E-2</v>
      </c>
      <c r="O40" s="32" t="s">
        <v>85</v>
      </c>
      <c r="P40" s="33" t="s">
        <v>85</v>
      </c>
      <c r="Q40" s="19">
        <v>2000000</v>
      </c>
      <c r="R40" s="16">
        <f>Q40-M40*1000</f>
        <v>-1000000</v>
      </c>
      <c r="S40" s="13" t="s">
        <v>149</v>
      </c>
      <c r="T40" s="2"/>
      <c r="U40" s="2"/>
    </row>
    <row r="41" spans="1:21" s="1" customFormat="1" ht="12.75" x14ac:dyDescent="0.2">
      <c r="A41" s="11"/>
      <c r="B41" s="22">
        <v>26027</v>
      </c>
      <c r="C41" s="9" t="s">
        <v>132</v>
      </c>
      <c r="D41" s="5" t="s">
        <v>32</v>
      </c>
      <c r="E41" s="17" t="s">
        <v>10</v>
      </c>
      <c r="F41" s="17"/>
      <c r="G41" s="29"/>
      <c r="H41" s="29">
        <v>0</v>
      </c>
      <c r="I41" s="29">
        <v>0</v>
      </c>
      <c r="J41" s="29">
        <v>0</v>
      </c>
      <c r="K41" s="35"/>
      <c r="L41" s="29">
        <v>7000</v>
      </c>
      <c r="M41" s="34">
        <v>7000</v>
      </c>
      <c r="N41" s="7">
        <v>0</v>
      </c>
      <c r="O41" s="32" t="s">
        <v>87</v>
      </c>
      <c r="P41" s="33" t="s">
        <v>85</v>
      </c>
      <c r="Q41" s="19">
        <v>7000000</v>
      </c>
      <c r="R41" s="16">
        <f>Q41-M41*1000</f>
        <v>0</v>
      </c>
      <c r="S41" s="13" t="s">
        <v>139</v>
      </c>
      <c r="T41" s="2"/>
      <c r="U41" s="49"/>
    </row>
    <row r="42" spans="1:21" s="2" customFormat="1" ht="12.75" x14ac:dyDescent="0.2">
      <c r="A42" s="11">
        <v>41</v>
      </c>
      <c r="B42" s="23">
        <v>30002</v>
      </c>
      <c r="C42" s="9" t="s">
        <v>34</v>
      </c>
      <c r="D42" s="5" t="s">
        <v>22</v>
      </c>
      <c r="E42" s="15" t="s">
        <v>14</v>
      </c>
      <c r="F42" s="15">
        <v>288000000</v>
      </c>
      <c r="G42" s="29"/>
      <c r="H42" s="29">
        <v>168744.54699999999</v>
      </c>
      <c r="I42" s="29">
        <v>168744.54699999999</v>
      </c>
      <c r="J42" s="29">
        <v>26877.047999999999</v>
      </c>
      <c r="K42" s="35">
        <v>53062</v>
      </c>
      <c r="L42" s="29">
        <v>67500</v>
      </c>
      <c r="M42" s="34">
        <v>120562</v>
      </c>
      <c r="N42" s="7">
        <v>0.2229313382326106</v>
      </c>
      <c r="O42" s="32" t="s">
        <v>87</v>
      </c>
      <c r="P42" s="33" t="s">
        <v>87</v>
      </c>
      <c r="Q42" s="19">
        <v>120562000</v>
      </c>
      <c r="R42" s="16">
        <f>Q42-M42*1000</f>
        <v>0</v>
      </c>
      <c r="S42" s="13" t="s">
        <v>167</v>
      </c>
      <c r="T42" s="47"/>
    </row>
    <row r="43" spans="1:21" s="2" customFormat="1" ht="25.5" x14ac:dyDescent="0.2">
      <c r="A43" s="11">
        <v>42</v>
      </c>
      <c r="B43" s="23">
        <v>30004</v>
      </c>
      <c r="C43" s="9" t="s">
        <v>35</v>
      </c>
      <c r="D43" s="52" t="s">
        <v>80</v>
      </c>
      <c r="E43" s="15" t="s">
        <v>19</v>
      </c>
      <c r="F43" s="15" t="s">
        <v>20</v>
      </c>
      <c r="G43" s="29"/>
      <c r="H43" s="29">
        <v>10984.68</v>
      </c>
      <c r="I43" s="29">
        <v>10984.68</v>
      </c>
      <c r="J43" s="29">
        <v>594.93700000000001</v>
      </c>
      <c r="K43" s="35">
        <v>1897</v>
      </c>
      <c r="L43" s="29">
        <v>3000</v>
      </c>
      <c r="M43" s="34">
        <v>4897</v>
      </c>
      <c r="N43" s="7">
        <v>0.12149009597712886</v>
      </c>
      <c r="O43" s="32" t="s">
        <v>86</v>
      </c>
      <c r="P43" s="32" t="s">
        <v>86</v>
      </c>
      <c r="Q43" s="19">
        <v>4897000</v>
      </c>
      <c r="R43" s="16">
        <v>0</v>
      </c>
      <c r="S43" s="13" t="s">
        <v>139</v>
      </c>
    </row>
    <row r="44" spans="1:21" s="2" customFormat="1" ht="29.25" customHeight="1" x14ac:dyDescent="0.2">
      <c r="A44" s="11">
        <v>44</v>
      </c>
      <c r="B44" s="23">
        <v>30007</v>
      </c>
      <c r="C44" s="9" t="s">
        <v>36</v>
      </c>
      <c r="D44" s="5" t="s">
        <v>22</v>
      </c>
      <c r="E44" s="15" t="s">
        <v>14</v>
      </c>
      <c r="F44" s="15">
        <v>34200000</v>
      </c>
      <c r="G44" s="29"/>
      <c r="H44" s="29">
        <v>26345.134999999998</v>
      </c>
      <c r="I44" s="29">
        <v>26345.134999999998</v>
      </c>
      <c r="J44" s="29">
        <v>0</v>
      </c>
      <c r="K44" s="35">
        <v>500</v>
      </c>
      <c r="L44" s="29">
        <v>0</v>
      </c>
      <c r="M44" s="34">
        <v>500</v>
      </c>
      <c r="N44" s="7">
        <v>0</v>
      </c>
      <c r="O44" s="32" t="s">
        <v>87</v>
      </c>
      <c r="P44" s="33" t="s">
        <v>87</v>
      </c>
      <c r="Q44" s="19">
        <v>0</v>
      </c>
      <c r="R44" s="16">
        <f t="shared" ref="R44:R50" si="3">Q44-M44*1000</f>
        <v>-500000</v>
      </c>
      <c r="S44" s="13" t="s">
        <v>157</v>
      </c>
      <c r="T44" s="47"/>
    </row>
    <row r="45" spans="1:21" s="2" customFormat="1" ht="12.75" x14ac:dyDescent="0.2">
      <c r="A45" s="11">
        <v>45</v>
      </c>
      <c r="B45" s="23">
        <v>30009</v>
      </c>
      <c r="C45" s="9" t="s">
        <v>37</v>
      </c>
      <c r="D45" s="5" t="s">
        <v>23</v>
      </c>
      <c r="E45" s="9" t="s">
        <v>14</v>
      </c>
      <c r="F45" s="17">
        <v>268000000</v>
      </c>
      <c r="G45" s="29"/>
      <c r="H45" s="29">
        <v>55533.493999999999</v>
      </c>
      <c r="I45" s="29">
        <v>55533.493999999999</v>
      </c>
      <c r="J45" s="29">
        <v>12552.441000000001</v>
      </c>
      <c r="K45" s="35">
        <v>-13138</v>
      </c>
      <c r="L45" s="29">
        <v>136000</v>
      </c>
      <c r="M45" s="34">
        <v>122862</v>
      </c>
      <c r="N45" s="7">
        <v>0.10216699223519071</v>
      </c>
      <c r="O45" s="32" t="s">
        <v>182</v>
      </c>
      <c r="P45" s="33" t="s">
        <v>182</v>
      </c>
      <c r="Q45" s="19">
        <v>122862000</v>
      </c>
      <c r="R45" s="16">
        <f t="shared" si="3"/>
        <v>0</v>
      </c>
      <c r="S45" s="13" t="s">
        <v>186</v>
      </c>
      <c r="T45" s="46"/>
    </row>
    <row r="46" spans="1:21" s="2" customFormat="1" ht="12.75" x14ac:dyDescent="0.2">
      <c r="A46" s="11">
        <v>46</v>
      </c>
      <c r="B46" s="23">
        <v>30010</v>
      </c>
      <c r="C46" s="9" t="s">
        <v>97</v>
      </c>
      <c r="D46" s="5" t="s">
        <v>22</v>
      </c>
      <c r="E46" s="9" t="s">
        <v>19</v>
      </c>
      <c r="F46" s="17">
        <v>205000000</v>
      </c>
      <c r="G46" s="29"/>
      <c r="H46" s="29">
        <v>38672.423999999999</v>
      </c>
      <c r="I46" s="29">
        <v>38672.423999999999</v>
      </c>
      <c r="J46" s="29">
        <v>2913.9969999999998</v>
      </c>
      <c r="K46" s="35">
        <v>1046</v>
      </c>
      <c r="L46" s="29">
        <v>0</v>
      </c>
      <c r="M46" s="34">
        <v>1046</v>
      </c>
      <c r="N46" s="7">
        <v>2.7858479923518162</v>
      </c>
      <c r="O46" s="32" t="s">
        <v>87</v>
      </c>
      <c r="P46" s="33" t="s">
        <v>87</v>
      </c>
      <c r="Q46" s="19">
        <f>1046000+8000000</f>
        <v>9046000</v>
      </c>
      <c r="R46" s="16">
        <f t="shared" si="3"/>
        <v>8000000</v>
      </c>
      <c r="S46" s="13" t="s">
        <v>168</v>
      </c>
      <c r="T46" s="47"/>
    </row>
    <row r="47" spans="1:21" s="2" customFormat="1" ht="12.75" x14ac:dyDescent="0.2">
      <c r="A47" s="11">
        <v>47</v>
      </c>
      <c r="B47" s="23">
        <v>30012</v>
      </c>
      <c r="C47" s="9" t="s">
        <v>38</v>
      </c>
      <c r="D47" s="5" t="s">
        <v>9</v>
      </c>
      <c r="E47" s="9" t="s">
        <v>10</v>
      </c>
      <c r="F47" s="17"/>
      <c r="G47" s="29"/>
      <c r="H47" s="29">
        <v>25170.679</v>
      </c>
      <c r="I47" s="29">
        <v>25170.679</v>
      </c>
      <c r="J47" s="29">
        <v>0</v>
      </c>
      <c r="K47" s="35"/>
      <c r="L47" s="29">
        <v>0</v>
      </c>
      <c r="M47" s="34">
        <v>0</v>
      </c>
      <c r="N47" s="7" t="s">
        <v>156</v>
      </c>
      <c r="O47" s="32" t="s">
        <v>87</v>
      </c>
      <c r="P47" s="33" t="s">
        <v>87</v>
      </c>
      <c r="Q47" s="19">
        <v>0</v>
      </c>
      <c r="R47" s="16">
        <f t="shared" si="3"/>
        <v>0</v>
      </c>
      <c r="S47" s="13"/>
      <c r="T47" s="46"/>
    </row>
    <row r="48" spans="1:21" s="2" customFormat="1" ht="12.75" x14ac:dyDescent="0.2">
      <c r="A48" s="11">
        <v>48</v>
      </c>
      <c r="B48" s="23">
        <v>30021</v>
      </c>
      <c r="C48" s="9" t="s">
        <v>70</v>
      </c>
      <c r="D48" s="52" t="s">
        <v>13</v>
      </c>
      <c r="E48" s="9" t="s">
        <v>14</v>
      </c>
      <c r="F48" s="17">
        <v>232000000</v>
      </c>
      <c r="G48" s="29"/>
      <c r="H48" s="29">
        <v>167820.57399999999</v>
      </c>
      <c r="I48" s="29">
        <v>167820.57399999999</v>
      </c>
      <c r="J48" s="29">
        <v>9197.5550000000003</v>
      </c>
      <c r="K48" s="35">
        <v>-16664</v>
      </c>
      <c r="L48" s="29">
        <v>93000</v>
      </c>
      <c r="M48" s="34">
        <v>76336</v>
      </c>
      <c r="N48" s="7">
        <v>0.12048777771955566</v>
      </c>
      <c r="O48" s="32" t="s">
        <v>87</v>
      </c>
      <c r="P48" s="33" t="s">
        <v>86</v>
      </c>
      <c r="Q48" s="19">
        <v>76336000</v>
      </c>
      <c r="R48" s="16">
        <f t="shared" si="3"/>
        <v>0</v>
      </c>
      <c r="S48" s="13" t="s">
        <v>176</v>
      </c>
      <c r="T48" s="47"/>
    </row>
    <row r="49" spans="1:21" s="2" customFormat="1" ht="12.75" x14ac:dyDescent="0.2">
      <c r="A49" s="11">
        <v>50</v>
      </c>
      <c r="B49" s="22">
        <v>30027</v>
      </c>
      <c r="C49" s="5" t="s">
        <v>98</v>
      </c>
      <c r="D49" s="5" t="s">
        <v>23</v>
      </c>
      <c r="E49" s="9" t="s">
        <v>14</v>
      </c>
      <c r="F49" s="17">
        <v>5300000</v>
      </c>
      <c r="G49" s="29"/>
      <c r="H49" s="29">
        <v>4591.7719999999999</v>
      </c>
      <c r="I49" s="29">
        <v>4591.7719999999999</v>
      </c>
      <c r="J49" s="29">
        <v>0</v>
      </c>
      <c r="K49" s="35">
        <v>53</v>
      </c>
      <c r="L49" s="29">
        <v>0</v>
      </c>
      <c r="M49" s="34">
        <v>53</v>
      </c>
      <c r="N49" s="7">
        <v>0</v>
      </c>
      <c r="O49" s="32" t="s">
        <v>86</v>
      </c>
      <c r="P49" s="33" t="s">
        <v>86</v>
      </c>
      <c r="Q49" s="19">
        <v>0</v>
      </c>
      <c r="R49" s="16">
        <f t="shared" si="3"/>
        <v>-53000</v>
      </c>
      <c r="S49" s="13" t="s">
        <v>157</v>
      </c>
      <c r="T49" s="46"/>
    </row>
    <row r="50" spans="1:21" s="2" customFormat="1" ht="25.5" x14ac:dyDescent="0.2">
      <c r="A50" s="11">
        <v>51</v>
      </c>
      <c r="B50" s="22">
        <v>30029</v>
      </c>
      <c r="C50" s="5" t="s">
        <v>39</v>
      </c>
      <c r="D50" s="5" t="s">
        <v>23</v>
      </c>
      <c r="E50" s="15" t="s">
        <v>19</v>
      </c>
      <c r="F50" s="15">
        <v>32000000</v>
      </c>
      <c r="G50" s="29"/>
      <c r="H50" s="29">
        <v>2705.317</v>
      </c>
      <c r="I50" s="29">
        <v>2705.317</v>
      </c>
      <c r="J50" s="29">
        <v>1080.424</v>
      </c>
      <c r="K50" s="35">
        <v>1860</v>
      </c>
      <c r="L50" s="29">
        <v>20917</v>
      </c>
      <c r="M50" s="34">
        <v>22777</v>
      </c>
      <c r="N50" s="7">
        <v>4.743486850770514E-2</v>
      </c>
      <c r="O50" s="32" t="s">
        <v>86</v>
      </c>
      <c r="P50" s="33" t="s">
        <v>86</v>
      </c>
      <c r="Q50" s="19">
        <v>5000000</v>
      </c>
      <c r="R50" s="16">
        <f t="shared" si="3"/>
        <v>-17777000</v>
      </c>
      <c r="S50" s="13" t="s">
        <v>187</v>
      </c>
      <c r="T50" s="47">
        <v>17777</v>
      </c>
    </row>
    <row r="51" spans="1:21" s="2" customFormat="1" ht="25.5" x14ac:dyDescent="0.2">
      <c r="A51" s="11">
        <v>53</v>
      </c>
      <c r="B51" s="50">
        <v>30032</v>
      </c>
      <c r="C51" s="52" t="s">
        <v>40</v>
      </c>
      <c r="D51" s="52" t="s">
        <v>80</v>
      </c>
      <c r="E51" s="15" t="s">
        <v>19</v>
      </c>
      <c r="F51" s="15" t="s">
        <v>20</v>
      </c>
      <c r="G51" s="29"/>
      <c r="H51" s="29">
        <v>30704.885999999999</v>
      </c>
      <c r="I51" s="29">
        <v>30704.885999999999</v>
      </c>
      <c r="J51" s="29">
        <v>431.76</v>
      </c>
      <c r="K51" s="35">
        <v>-3471</v>
      </c>
      <c r="L51" s="29">
        <v>13198</v>
      </c>
      <c r="M51" s="34">
        <v>9727</v>
      </c>
      <c r="N51" s="7">
        <v>4.438778657345533E-2</v>
      </c>
      <c r="O51" s="32" t="s">
        <v>86</v>
      </c>
      <c r="P51" s="32" t="s">
        <v>86</v>
      </c>
      <c r="Q51" s="19">
        <v>9727000</v>
      </c>
      <c r="R51" s="16">
        <v>0</v>
      </c>
      <c r="S51" s="13" t="s">
        <v>139</v>
      </c>
    </row>
    <row r="52" spans="1:21" s="2" customFormat="1" ht="12.75" x14ac:dyDescent="0.2">
      <c r="A52" s="11">
        <v>54</v>
      </c>
      <c r="B52" s="24">
        <v>30034</v>
      </c>
      <c r="C52" s="15" t="s">
        <v>79</v>
      </c>
      <c r="D52" s="5" t="s">
        <v>32</v>
      </c>
      <c r="E52" s="15" t="s">
        <v>19</v>
      </c>
      <c r="F52" s="15">
        <v>167000000</v>
      </c>
      <c r="G52" s="29"/>
      <c r="H52" s="29">
        <v>3155.7089999999998</v>
      </c>
      <c r="I52" s="29">
        <v>3155.7089999999998</v>
      </c>
      <c r="J52" s="29">
        <v>1568.8440000000001</v>
      </c>
      <c r="K52" s="35">
        <v>1520</v>
      </c>
      <c r="L52" s="29">
        <v>20000</v>
      </c>
      <c r="M52" s="34">
        <v>21520</v>
      </c>
      <c r="N52" s="7">
        <v>7.290167286245354E-2</v>
      </c>
      <c r="O52" s="32" t="s">
        <v>87</v>
      </c>
      <c r="P52" s="33" t="s">
        <v>87</v>
      </c>
      <c r="Q52" s="19">
        <v>21520000</v>
      </c>
      <c r="R52" s="16">
        <f>Q52-M52*1000</f>
        <v>0</v>
      </c>
      <c r="S52" s="13" t="s">
        <v>195</v>
      </c>
    </row>
    <row r="53" spans="1:21" s="1" customFormat="1" ht="12.75" x14ac:dyDescent="0.2">
      <c r="A53" s="11">
        <v>56</v>
      </c>
      <c r="B53" s="50">
        <v>30037</v>
      </c>
      <c r="C53" s="52" t="s">
        <v>99</v>
      </c>
      <c r="D53" s="9" t="s">
        <v>9</v>
      </c>
      <c r="E53" s="15" t="s">
        <v>10</v>
      </c>
      <c r="F53" s="15">
        <v>25000000</v>
      </c>
      <c r="G53" s="29"/>
      <c r="H53" s="29">
        <v>1216.9179999999999</v>
      </c>
      <c r="I53" s="29">
        <v>1216.9179999999999</v>
      </c>
      <c r="J53" s="29">
        <v>515.67100000000005</v>
      </c>
      <c r="K53" s="35">
        <v>-657</v>
      </c>
      <c r="L53" s="29">
        <v>500</v>
      </c>
      <c r="M53" s="34">
        <v>-157</v>
      </c>
      <c r="N53" s="7">
        <v>-3.2845286624203824</v>
      </c>
      <c r="O53" s="32" t="s">
        <v>85</v>
      </c>
      <c r="P53" s="33" t="s">
        <v>85</v>
      </c>
      <c r="Q53" s="19">
        <v>516000</v>
      </c>
      <c r="R53" s="16">
        <f>Q53-M53*1000</f>
        <v>673000</v>
      </c>
      <c r="S53" s="13" t="s">
        <v>191</v>
      </c>
      <c r="T53" s="46"/>
    </row>
    <row r="54" spans="1:21" s="2" customFormat="1" ht="25.5" x14ac:dyDescent="0.2">
      <c r="A54" s="11"/>
      <c r="B54" s="24">
        <v>30038</v>
      </c>
      <c r="C54" s="15" t="s">
        <v>120</v>
      </c>
      <c r="D54" s="9" t="s">
        <v>32</v>
      </c>
      <c r="E54" s="15" t="s">
        <v>10</v>
      </c>
      <c r="F54" s="15"/>
      <c r="G54" s="29"/>
      <c r="H54" s="29">
        <v>333.911</v>
      </c>
      <c r="I54" s="29">
        <v>333.911</v>
      </c>
      <c r="J54" s="29">
        <v>298.97399999999999</v>
      </c>
      <c r="K54" s="35">
        <v>15</v>
      </c>
      <c r="L54" s="29">
        <v>10000</v>
      </c>
      <c r="M54" s="34">
        <v>10015</v>
      </c>
      <c r="N54" s="7">
        <v>2.9852621068397402E-2</v>
      </c>
      <c r="O54" s="32" t="s">
        <v>87</v>
      </c>
      <c r="P54" s="33" t="s">
        <v>85</v>
      </c>
      <c r="Q54" s="19">
        <v>10015000</v>
      </c>
      <c r="R54" s="16">
        <f>Q54-M54*1000</f>
        <v>0</v>
      </c>
      <c r="S54" s="13" t="s">
        <v>196</v>
      </c>
      <c r="U54" s="49"/>
    </row>
    <row r="55" spans="1:21" s="2" customFormat="1" ht="12.75" x14ac:dyDescent="0.2">
      <c r="A55" s="11">
        <v>57</v>
      </c>
      <c r="B55" s="23">
        <v>30040</v>
      </c>
      <c r="C55" s="9" t="s">
        <v>121</v>
      </c>
      <c r="D55" s="15" t="s">
        <v>80</v>
      </c>
      <c r="E55" s="15"/>
      <c r="F55" s="15"/>
      <c r="G55" s="29"/>
      <c r="H55" s="29">
        <v>0</v>
      </c>
      <c r="I55" s="29">
        <v>0</v>
      </c>
      <c r="J55" s="29">
        <v>0</v>
      </c>
      <c r="K55" s="35">
        <v>350</v>
      </c>
      <c r="L55" s="29">
        <v>0</v>
      </c>
      <c r="M55" s="34">
        <v>350</v>
      </c>
      <c r="N55" s="7">
        <v>0</v>
      </c>
      <c r="O55" s="32" t="s">
        <v>87</v>
      </c>
      <c r="P55" s="33" t="s">
        <v>87</v>
      </c>
      <c r="Q55" s="19">
        <v>350000</v>
      </c>
      <c r="R55" s="16">
        <v>0</v>
      </c>
      <c r="S55" s="13" t="s">
        <v>143</v>
      </c>
      <c r="U55" s="1"/>
    </row>
    <row r="56" spans="1:21" s="2" customFormat="1" ht="12.75" x14ac:dyDescent="0.2">
      <c r="A56" s="11"/>
      <c r="B56" s="22">
        <v>30041</v>
      </c>
      <c r="C56" s="5" t="s">
        <v>133</v>
      </c>
      <c r="D56" s="15" t="s">
        <v>80</v>
      </c>
      <c r="E56" s="15"/>
      <c r="F56" s="15"/>
      <c r="G56" s="29"/>
      <c r="H56" s="29">
        <v>0</v>
      </c>
      <c r="I56" s="29">
        <v>0</v>
      </c>
      <c r="J56" s="29">
        <v>0</v>
      </c>
      <c r="K56" s="35"/>
      <c r="L56" s="29">
        <v>4463</v>
      </c>
      <c r="M56" s="34">
        <v>4463</v>
      </c>
      <c r="N56" s="7">
        <v>0</v>
      </c>
      <c r="O56" s="32" t="s">
        <v>85</v>
      </c>
      <c r="P56" s="32" t="s">
        <v>85</v>
      </c>
      <c r="Q56" s="19">
        <v>4463000</v>
      </c>
      <c r="R56" s="16">
        <v>0</v>
      </c>
      <c r="S56" s="13" t="s">
        <v>151</v>
      </c>
      <c r="U56" s="48"/>
    </row>
    <row r="57" spans="1:21" s="2" customFormat="1" ht="25.5" x14ac:dyDescent="0.2">
      <c r="A57" s="11">
        <v>58</v>
      </c>
      <c r="B57" s="50">
        <v>35003</v>
      </c>
      <c r="C57" s="52" t="s">
        <v>42</v>
      </c>
      <c r="D57" s="15" t="s">
        <v>80</v>
      </c>
      <c r="E57" s="15" t="s">
        <v>19</v>
      </c>
      <c r="F57" s="15" t="s">
        <v>20</v>
      </c>
      <c r="G57" s="29"/>
      <c r="H57" s="29">
        <v>5911.9809999999998</v>
      </c>
      <c r="I57" s="29">
        <v>5911.9809999999998</v>
      </c>
      <c r="J57" s="29">
        <v>634.00599999999997</v>
      </c>
      <c r="K57" s="35">
        <v>64</v>
      </c>
      <c r="L57" s="29">
        <v>3000</v>
      </c>
      <c r="M57" s="34">
        <v>3064</v>
      </c>
      <c r="N57" s="7">
        <v>0.2069210182767624</v>
      </c>
      <c r="O57" s="32" t="s">
        <v>86</v>
      </c>
      <c r="P57" s="32" t="s">
        <v>86</v>
      </c>
      <c r="Q57" s="19">
        <v>3064000</v>
      </c>
      <c r="R57" s="16">
        <v>0</v>
      </c>
      <c r="S57" s="13" t="s">
        <v>139</v>
      </c>
    </row>
    <row r="58" spans="1:21" s="2" customFormat="1" ht="12.75" x14ac:dyDescent="0.2">
      <c r="A58" s="11">
        <v>60</v>
      </c>
      <c r="B58" s="22">
        <v>35006</v>
      </c>
      <c r="C58" s="5" t="s">
        <v>100</v>
      </c>
      <c r="D58" s="9" t="s">
        <v>23</v>
      </c>
      <c r="E58" s="9" t="s">
        <v>14</v>
      </c>
      <c r="F58" s="17">
        <v>87500000</v>
      </c>
      <c r="G58" s="29"/>
      <c r="H58" s="29">
        <v>75218.05</v>
      </c>
      <c r="I58" s="29">
        <v>75218.05</v>
      </c>
      <c r="J58" s="29">
        <v>416.54399999999998</v>
      </c>
      <c r="K58" s="35">
        <v>619</v>
      </c>
      <c r="L58" s="29">
        <v>0</v>
      </c>
      <c r="M58" s="34">
        <v>619</v>
      </c>
      <c r="N58" s="7">
        <v>0.67293053311793216</v>
      </c>
      <c r="O58" s="32" t="s">
        <v>182</v>
      </c>
      <c r="P58" s="33" t="s">
        <v>182</v>
      </c>
      <c r="Q58" s="19">
        <v>619000</v>
      </c>
      <c r="R58" s="16">
        <f>Q58-M58*1000</f>
        <v>0</v>
      </c>
      <c r="S58" s="13" t="s">
        <v>188</v>
      </c>
      <c r="T58" s="47"/>
    </row>
    <row r="59" spans="1:21" s="2" customFormat="1" ht="25.5" x14ac:dyDescent="0.2">
      <c r="A59" s="11">
        <v>62</v>
      </c>
      <c r="B59" s="22">
        <v>35015</v>
      </c>
      <c r="C59" s="5" t="s">
        <v>43</v>
      </c>
      <c r="D59" s="15" t="s">
        <v>13</v>
      </c>
      <c r="E59" s="9" t="s">
        <v>14</v>
      </c>
      <c r="F59" s="15">
        <v>51900000</v>
      </c>
      <c r="G59" s="29"/>
      <c r="H59" s="29">
        <v>47723.250999999997</v>
      </c>
      <c r="I59" s="29">
        <v>47723.250999999997</v>
      </c>
      <c r="J59" s="29">
        <v>0</v>
      </c>
      <c r="K59" s="35"/>
      <c r="L59" s="29">
        <v>4101</v>
      </c>
      <c r="M59" s="34">
        <v>4101</v>
      </c>
      <c r="N59" s="7">
        <v>0</v>
      </c>
      <c r="O59" s="32" t="s">
        <v>85</v>
      </c>
      <c r="P59" s="33" t="s">
        <v>87</v>
      </c>
      <c r="Q59" s="19">
        <v>4101000</v>
      </c>
      <c r="R59" s="16">
        <f>Q59-M59*1000</f>
        <v>0</v>
      </c>
      <c r="S59" s="14" t="s">
        <v>177</v>
      </c>
      <c r="T59" s="47"/>
    </row>
    <row r="60" spans="1:21" s="2" customFormat="1" ht="25.5" x14ac:dyDescent="0.2">
      <c r="A60" s="11">
        <v>63</v>
      </c>
      <c r="B60" s="22">
        <v>35019</v>
      </c>
      <c r="C60" s="5" t="s">
        <v>44</v>
      </c>
      <c r="D60" s="15" t="s">
        <v>80</v>
      </c>
      <c r="E60" s="9" t="s">
        <v>19</v>
      </c>
      <c r="F60" s="15" t="s">
        <v>20</v>
      </c>
      <c r="G60" s="29"/>
      <c r="H60" s="29">
        <v>25440.187000000002</v>
      </c>
      <c r="I60" s="29">
        <v>25440.187000000002</v>
      </c>
      <c r="J60" s="29">
        <v>474.46499999999997</v>
      </c>
      <c r="K60" s="35">
        <v>-1979</v>
      </c>
      <c r="L60" s="29">
        <v>11046</v>
      </c>
      <c r="M60" s="34">
        <v>9067</v>
      </c>
      <c r="N60" s="7">
        <v>5.232877467740156E-2</v>
      </c>
      <c r="O60" s="32" t="s">
        <v>86</v>
      </c>
      <c r="P60" s="32" t="s">
        <v>86</v>
      </c>
      <c r="Q60" s="19">
        <v>9067000</v>
      </c>
      <c r="R60" s="16">
        <v>0</v>
      </c>
      <c r="S60" s="13" t="s">
        <v>139</v>
      </c>
      <c r="T60" s="30"/>
    </row>
    <row r="61" spans="1:21" s="2" customFormat="1" ht="12.75" x14ac:dyDescent="0.2">
      <c r="A61" s="11">
        <v>64</v>
      </c>
      <c r="B61" s="22">
        <v>35020</v>
      </c>
      <c r="C61" s="5" t="s">
        <v>69</v>
      </c>
      <c r="D61" s="6" t="s">
        <v>26</v>
      </c>
      <c r="E61" s="9" t="s">
        <v>10</v>
      </c>
      <c r="F61" s="15">
        <v>35000000</v>
      </c>
      <c r="G61" s="29"/>
      <c r="H61" s="29">
        <f>VLOOKUP(B61,'Ark2'!$A$1:$D$185,2,FALSE)/1000</f>
        <v>1672.375</v>
      </c>
      <c r="I61" s="29">
        <f>G61+H61</f>
        <v>1672.375</v>
      </c>
      <c r="J61" s="29">
        <f>VLOOKUP(B61,'Ark2'!$A$1:$D$185,3,FALSE)/1000</f>
        <v>557.63900000000001</v>
      </c>
      <c r="K61" s="35">
        <v>1848</v>
      </c>
      <c r="L61" s="29">
        <f>VLOOKUP(B61,'Ark2'!$A$1:$D$185,4,FALSE)/1000</f>
        <v>29500</v>
      </c>
      <c r="M61" s="34">
        <f>K61+L61</f>
        <v>31348</v>
      </c>
      <c r="N61" s="7">
        <f>IFERROR(J61/M61,"")</f>
        <v>1.7788662753604696E-2</v>
      </c>
      <c r="O61" s="32" t="s">
        <v>85</v>
      </c>
      <c r="P61" s="33" t="s">
        <v>85</v>
      </c>
      <c r="Q61" s="19">
        <v>3000000</v>
      </c>
      <c r="R61" s="16">
        <f>Q61-M61*1000</f>
        <v>-28348000</v>
      </c>
      <c r="S61" s="13" t="s">
        <v>204</v>
      </c>
      <c r="T61" s="49">
        <v>28348</v>
      </c>
    </row>
    <row r="62" spans="1:21" s="2" customFormat="1" ht="25.5" x14ac:dyDescent="0.2">
      <c r="A62" s="11">
        <v>65</v>
      </c>
      <c r="B62" s="22">
        <v>35021</v>
      </c>
      <c r="C62" s="5" t="s">
        <v>101</v>
      </c>
      <c r="D62" s="6" t="s">
        <v>202</v>
      </c>
      <c r="E62" s="9" t="s">
        <v>10</v>
      </c>
      <c r="F62" s="15">
        <v>59000000</v>
      </c>
      <c r="G62" s="29"/>
      <c r="H62" s="29">
        <f>VLOOKUP(B62,'Ark2'!$A$1:$D$185,2,FALSE)/1000</f>
        <v>4.468</v>
      </c>
      <c r="I62" s="29">
        <f>G62+H62</f>
        <v>4.468</v>
      </c>
      <c r="J62" s="29">
        <f>VLOOKUP(B62,'Ark2'!$A$1:$D$185,3,FALSE)/1000</f>
        <v>0</v>
      </c>
      <c r="K62" s="35"/>
      <c r="L62" s="29">
        <f>VLOOKUP(B62,'Ark2'!$A$1:$D$185,4,FALSE)/1000</f>
        <v>1000</v>
      </c>
      <c r="M62" s="34">
        <f>K62+L62</f>
        <v>1000</v>
      </c>
      <c r="N62" s="7">
        <f>IFERROR(J62/M62,"")</f>
        <v>0</v>
      </c>
      <c r="O62" s="32" t="s">
        <v>85</v>
      </c>
      <c r="P62" s="33" t="s">
        <v>85</v>
      </c>
      <c r="Q62" s="19">
        <v>1000000</v>
      </c>
      <c r="R62" s="16">
        <f>Q62-M62*1000</f>
        <v>0</v>
      </c>
      <c r="S62" s="13" t="s">
        <v>148</v>
      </c>
    </row>
    <row r="63" spans="1:21" s="2" customFormat="1" ht="25.5" x14ac:dyDescent="0.2">
      <c r="A63" s="11">
        <v>67</v>
      </c>
      <c r="B63" s="23">
        <v>40001</v>
      </c>
      <c r="C63" s="9" t="s">
        <v>45</v>
      </c>
      <c r="D63" s="51" t="s">
        <v>80</v>
      </c>
      <c r="E63" s="9" t="s">
        <v>19</v>
      </c>
      <c r="F63" s="15" t="s">
        <v>20</v>
      </c>
      <c r="G63" s="29"/>
      <c r="H63" s="29">
        <v>10034.106</v>
      </c>
      <c r="I63" s="29">
        <v>10034.106</v>
      </c>
      <c r="J63" s="29">
        <v>21.236000000000001</v>
      </c>
      <c r="K63" s="35">
        <v>4036</v>
      </c>
      <c r="L63" s="29">
        <v>3300</v>
      </c>
      <c r="M63" s="34">
        <v>7336</v>
      </c>
      <c r="N63" s="7">
        <v>2.8947655398037079E-3</v>
      </c>
      <c r="O63" s="32" t="s">
        <v>85</v>
      </c>
      <c r="P63" s="33" t="s">
        <v>85</v>
      </c>
      <c r="Q63" s="19">
        <v>7336000</v>
      </c>
      <c r="R63" s="16">
        <v>0</v>
      </c>
      <c r="S63" s="13" t="s">
        <v>139</v>
      </c>
    </row>
    <row r="64" spans="1:21" s="2" customFormat="1" ht="25.5" x14ac:dyDescent="0.2">
      <c r="A64" s="11">
        <v>68</v>
      </c>
      <c r="B64" s="41">
        <v>40002</v>
      </c>
      <c r="C64" s="11" t="s">
        <v>46</v>
      </c>
      <c r="D64" s="51" t="s">
        <v>80</v>
      </c>
      <c r="E64" s="9"/>
      <c r="F64" s="17" t="s">
        <v>20</v>
      </c>
      <c r="G64" s="29"/>
      <c r="H64" s="29">
        <v>5454.3440000000001</v>
      </c>
      <c r="I64" s="29">
        <v>5454.3440000000001</v>
      </c>
      <c r="J64" s="29">
        <v>1.744</v>
      </c>
      <c r="K64" s="35">
        <v>1447</v>
      </c>
      <c r="L64" s="29">
        <v>2000</v>
      </c>
      <c r="M64" s="34">
        <v>3447</v>
      </c>
      <c r="N64" s="7">
        <v>5.0594720046417171E-4</v>
      </c>
      <c r="O64" s="32" t="s">
        <v>87</v>
      </c>
      <c r="P64" s="32" t="s">
        <v>85</v>
      </c>
      <c r="Q64" s="19">
        <v>2000000</v>
      </c>
      <c r="R64" s="16">
        <v>-1447000</v>
      </c>
      <c r="S64" s="13" t="s">
        <v>150</v>
      </c>
      <c r="T64" s="30"/>
    </row>
    <row r="65" spans="1:21" s="2" customFormat="1" ht="25.5" x14ac:dyDescent="0.2">
      <c r="A65" s="11">
        <v>70</v>
      </c>
      <c r="B65" s="22">
        <v>40005</v>
      </c>
      <c r="C65" s="5" t="s">
        <v>47</v>
      </c>
      <c r="D65" s="6" t="s">
        <v>32</v>
      </c>
      <c r="E65" s="9" t="s">
        <v>14</v>
      </c>
      <c r="F65" s="17">
        <v>40000000</v>
      </c>
      <c r="G65" s="29"/>
      <c r="H65" s="29">
        <v>36827.434000000001</v>
      </c>
      <c r="I65" s="29">
        <v>36827.434000000001</v>
      </c>
      <c r="J65" s="29">
        <v>172.321</v>
      </c>
      <c r="K65" s="35">
        <v>3421</v>
      </c>
      <c r="L65" s="29">
        <v>0</v>
      </c>
      <c r="M65" s="34">
        <v>3421</v>
      </c>
      <c r="N65" s="7">
        <v>5.0371528792750656E-2</v>
      </c>
      <c r="O65" s="32" t="s">
        <v>87</v>
      </c>
      <c r="P65" s="33" t="s">
        <v>87</v>
      </c>
      <c r="Q65" s="19">
        <v>3421000</v>
      </c>
      <c r="R65" s="16">
        <f>Q65-M65*1000</f>
        <v>0</v>
      </c>
      <c r="S65" s="13" t="s">
        <v>197</v>
      </c>
    </row>
    <row r="66" spans="1:21" s="2" customFormat="1" ht="25.5" x14ac:dyDescent="0.2">
      <c r="A66" s="11">
        <v>71</v>
      </c>
      <c r="B66" s="23">
        <v>41002</v>
      </c>
      <c r="C66" s="9" t="s">
        <v>48</v>
      </c>
      <c r="D66" s="51" t="s">
        <v>80</v>
      </c>
      <c r="E66" s="9"/>
      <c r="F66" s="17" t="s">
        <v>20</v>
      </c>
      <c r="G66" s="29"/>
      <c r="H66" s="29">
        <v>4969.9769999999999</v>
      </c>
      <c r="I66" s="29">
        <v>4969.9769999999999</v>
      </c>
      <c r="J66" s="29">
        <v>0</v>
      </c>
      <c r="K66" s="35">
        <v>169</v>
      </c>
      <c r="L66" s="29">
        <v>1000</v>
      </c>
      <c r="M66" s="34">
        <v>1169</v>
      </c>
      <c r="N66" s="7">
        <v>0</v>
      </c>
      <c r="O66" s="32" t="s">
        <v>85</v>
      </c>
      <c r="P66" s="32" t="s">
        <v>86</v>
      </c>
      <c r="Q66" s="19">
        <v>1169000</v>
      </c>
      <c r="R66" s="16">
        <v>0</v>
      </c>
      <c r="S66" s="13" t="s">
        <v>152</v>
      </c>
    </row>
    <row r="67" spans="1:21" s="2" customFormat="1" ht="25.5" x14ac:dyDescent="0.2">
      <c r="A67" s="11">
        <v>72</v>
      </c>
      <c r="B67" s="23">
        <v>41003</v>
      </c>
      <c r="C67" s="9" t="s">
        <v>49</v>
      </c>
      <c r="D67" s="51" t="s">
        <v>80</v>
      </c>
      <c r="E67" s="9"/>
      <c r="F67" s="17" t="s">
        <v>20</v>
      </c>
      <c r="G67" s="29"/>
      <c r="H67" s="29">
        <v>5806.0479999999998</v>
      </c>
      <c r="I67" s="29">
        <v>5806.0479999999998</v>
      </c>
      <c r="J67" s="29">
        <v>278.15600000000001</v>
      </c>
      <c r="K67" s="35">
        <v>746</v>
      </c>
      <c r="L67" s="29">
        <v>2000</v>
      </c>
      <c r="M67" s="34">
        <v>2746</v>
      </c>
      <c r="N67" s="7">
        <v>0.10129497450837582</v>
      </c>
      <c r="O67" s="32" t="s">
        <v>86</v>
      </c>
      <c r="P67" s="32" t="s">
        <v>86</v>
      </c>
      <c r="Q67" s="19">
        <v>2746000</v>
      </c>
      <c r="R67" s="16">
        <v>0</v>
      </c>
      <c r="S67" s="13" t="s">
        <v>139</v>
      </c>
    </row>
    <row r="68" spans="1:21" s="2" customFormat="1" ht="25.5" x14ac:dyDescent="0.2">
      <c r="A68" s="11">
        <v>73</v>
      </c>
      <c r="B68" s="23">
        <v>41004</v>
      </c>
      <c r="C68" s="9" t="s">
        <v>50</v>
      </c>
      <c r="D68" s="51" t="s">
        <v>80</v>
      </c>
      <c r="E68" s="9" t="s">
        <v>19</v>
      </c>
      <c r="F68" s="17" t="s">
        <v>20</v>
      </c>
      <c r="G68" s="29"/>
      <c r="H68" s="29">
        <v>22989.127</v>
      </c>
      <c r="I68" s="29">
        <v>22989.127</v>
      </c>
      <c r="J68" s="29">
        <v>631.58799999999997</v>
      </c>
      <c r="K68" s="35">
        <v>2446</v>
      </c>
      <c r="L68" s="29">
        <v>5000</v>
      </c>
      <c r="M68" s="34">
        <v>7446</v>
      </c>
      <c r="N68" s="7">
        <v>8.4822455009401013E-2</v>
      </c>
      <c r="O68" s="32" t="s">
        <v>85</v>
      </c>
      <c r="P68" s="32" t="s">
        <v>85</v>
      </c>
      <c r="Q68" s="19">
        <v>7446000</v>
      </c>
      <c r="R68" s="38">
        <v>0</v>
      </c>
      <c r="S68" s="13" t="s">
        <v>153</v>
      </c>
    </row>
    <row r="69" spans="1:21" s="2" customFormat="1" ht="12.75" x14ac:dyDescent="0.2">
      <c r="A69" s="11">
        <v>74</v>
      </c>
      <c r="B69" s="23">
        <v>41008</v>
      </c>
      <c r="C69" s="9" t="s">
        <v>51</v>
      </c>
      <c r="D69" s="51" t="s">
        <v>80</v>
      </c>
      <c r="E69" s="9"/>
      <c r="F69" s="17">
        <v>6000000</v>
      </c>
      <c r="G69" s="29"/>
      <c r="H69" s="29">
        <v>3333.027</v>
      </c>
      <c r="I69" s="29">
        <v>3333.027</v>
      </c>
      <c r="J69" s="29">
        <v>150</v>
      </c>
      <c r="K69" s="35">
        <v>568</v>
      </c>
      <c r="L69" s="29">
        <v>3750</v>
      </c>
      <c r="M69" s="34">
        <v>4318</v>
      </c>
      <c r="N69" s="7">
        <v>3.4738304770727188E-2</v>
      </c>
      <c r="O69" s="32" t="s">
        <v>86</v>
      </c>
      <c r="P69" s="32" t="s">
        <v>86</v>
      </c>
      <c r="Q69" s="19">
        <v>4318000</v>
      </c>
      <c r="R69" s="38">
        <v>0</v>
      </c>
      <c r="S69" s="13" t="s">
        <v>144</v>
      </c>
      <c r="U69" s="1"/>
    </row>
    <row r="70" spans="1:21" s="1" customFormat="1" ht="12.75" x14ac:dyDescent="0.2">
      <c r="A70" s="11">
        <v>75</v>
      </c>
      <c r="B70" s="22">
        <v>41011</v>
      </c>
      <c r="C70" s="9" t="s">
        <v>52</v>
      </c>
      <c r="D70" s="15" t="s">
        <v>13</v>
      </c>
      <c r="E70" s="9" t="s">
        <v>14</v>
      </c>
      <c r="F70" s="17">
        <v>43000000</v>
      </c>
      <c r="G70" s="29"/>
      <c r="H70" s="29">
        <v>44998.544000000002</v>
      </c>
      <c r="I70" s="29">
        <v>44998.544000000002</v>
      </c>
      <c r="J70" s="29">
        <v>74.551000000000002</v>
      </c>
      <c r="K70" s="35">
        <v>100</v>
      </c>
      <c r="L70" s="29">
        <v>0</v>
      </c>
      <c r="M70" s="34">
        <v>100</v>
      </c>
      <c r="N70" s="7">
        <v>0.74551000000000001</v>
      </c>
      <c r="O70" s="32" t="s">
        <v>86</v>
      </c>
      <c r="P70" s="33" t="s">
        <v>85</v>
      </c>
      <c r="Q70" s="19">
        <v>100000</v>
      </c>
      <c r="R70" s="16">
        <f>Q70-M70*1000</f>
        <v>0</v>
      </c>
      <c r="S70" s="13" t="s">
        <v>178</v>
      </c>
      <c r="T70" s="47"/>
      <c r="U70" s="2"/>
    </row>
    <row r="71" spans="1:21" s="2" customFormat="1" ht="25.5" x14ac:dyDescent="0.2">
      <c r="A71" s="11">
        <v>76</v>
      </c>
      <c r="B71" s="22">
        <v>41013</v>
      </c>
      <c r="C71" s="5" t="s">
        <v>53</v>
      </c>
      <c r="D71" s="51" t="s">
        <v>80</v>
      </c>
      <c r="E71" s="9"/>
      <c r="F71" s="17" t="s">
        <v>20</v>
      </c>
      <c r="G71" s="29"/>
      <c r="H71" s="29">
        <v>1717.5260000000001</v>
      </c>
      <c r="I71" s="29">
        <v>1717.5260000000001</v>
      </c>
      <c r="J71" s="29">
        <v>0</v>
      </c>
      <c r="K71" s="35">
        <v>268</v>
      </c>
      <c r="L71" s="29">
        <v>300</v>
      </c>
      <c r="M71" s="34">
        <v>568</v>
      </c>
      <c r="N71" s="7">
        <v>0</v>
      </c>
      <c r="O71" s="32" t="s">
        <v>85</v>
      </c>
      <c r="P71" s="32" t="s">
        <v>87</v>
      </c>
      <c r="Q71" s="19">
        <v>568000</v>
      </c>
      <c r="R71" s="16">
        <v>0</v>
      </c>
      <c r="S71" s="13" t="s">
        <v>139</v>
      </c>
    </row>
    <row r="72" spans="1:21" s="2" customFormat="1" ht="25.5" x14ac:dyDescent="0.2">
      <c r="A72" s="11">
        <v>77</v>
      </c>
      <c r="B72" s="24">
        <v>41014</v>
      </c>
      <c r="C72" s="15" t="s">
        <v>54</v>
      </c>
      <c r="D72" s="51" t="s">
        <v>80</v>
      </c>
      <c r="E72" s="15"/>
      <c r="F72" s="15" t="s">
        <v>20</v>
      </c>
      <c r="G72" s="29"/>
      <c r="H72" s="29">
        <v>2922.0390000000002</v>
      </c>
      <c r="I72" s="29">
        <v>2922.0390000000002</v>
      </c>
      <c r="J72" s="29">
        <v>0</v>
      </c>
      <c r="K72" s="35">
        <v>1324</v>
      </c>
      <c r="L72" s="29">
        <v>1500</v>
      </c>
      <c r="M72" s="34">
        <v>2824</v>
      </c>
      <c r="N72" s="7">
        <v>0</v>
      </c>
      <c r="O72" s="32" t="s">
        <v>85</v>
      </c>
      <c r="P72" s="32" t="s">
        <v>86</v>
      </c>
      <c r="Q72" s="19">
        <v>2824000</v>
      </c>
      <c r="R72" s="16">
        <v>0</v>
      </c>
      <c r="S72" s="13" t="s">
        <v>139</v>
      </c>
    </row>
    <row r="73" spans="1:21" s="1" customFormat="1" ht="25.5" x14ac:dyDescent="0.2">
      <c r="A73" s="11">
        <v>78</v>
      </c>
      <c r="B73" s="50">
        <v>41015</v>
      </c>
      <c r="C73" s="51" t="s">
        <v>55</v>
      </c>
      <c r="D73" s="52" t="s">
        <v>80</v>
      </c>
      <c r="E73" s="37"/>
      <c r="F73" s="15" t="s">
        <v>20</v>
      </c>
      <c r="G73" s="29"/>
      <c r="H73" s="29">
        <v>1132.4179999999999</v>
      </c>
      <c r="I73" s="29">
        <v>1132.4179999999999</v>
      </c>
      <c r="J73" s="29">
        <v>45.625</v>
      </c>
      <c r="K73" s="35">
        <v>57</v>
      </c>
      <c r="L73" s="29">
        <v>600</v>
      </c>
      <c r="M73" s="34">
        <v>657</v>
      </c>
      <c r="N73" s="7">
        <v>6.9444444444444448E-2</v>
      </c>
      <c r="O73" s="32" t="s">
        <v>87</v>
      </c>
      <c r="P73" s="32" t="s">
        <v>87</v>
      </c>
      <c r="Q73" s="19">
        <v>657000</v>
      </c>
      <c r="R73" s="16">
        <v>0</v>
      </c>
      <c r="S73" s="13" t="s">
        <v>139</v>
      </c>
      <c r="T73" s="2"/>
      <c r="U73" s="2"/>
    </row>
    <row r="74" spans="1:21" s="2" customFormat="1" ht="25.5" x14ac:dyDescent="0.2">
      <c r="A74" s="11"/>
      <c r="B74" s="24">
        <v>41016</v>
      </c>
      <c r="C74" s="15" t="s">
        <v>134</v>
      </c>
      <c r="D74" s="52" t="s">
        <v>18</v>
      </c>
      <c r="E74" s="15"/>
      <c r="F74" s="15"/>
      <c r="G74" s="29"/>
      <c r="H74" s="29">
        <f>VLOOKUP(B74,'Ark2'!$A$1:$D$185,2,FALSE)/1000</f>
        <v>83.313000000000002</v>
      </c>
      <c r="I74" s="29">
        <f t="shared" ref="I74:I81" si="4">G74+H74</f>
        <v>83.313000000000002</v>
      </c>
      <c r="J74" s="29">
        <f>VLOOKUP(B74,'Ark2'!$A$1:$D$185,3,FALSE)/1000</f>
        <v>83.313000000000002</v>
      </c>
      <c r="K74" s="35"/>
      <c r="L74" s="29">
        <f>VLOOKUP(B74,'Ark2'!$A$1:$D$185,4,FALSE)/1000</f>
        <v>1000</v>
      </c>
      <c r="M74" s="34">
        <f t="shared" ref="M74:M81" si="5">K74+L74</f>
        <v>1000</v>
      </c>
      <c r="N74" s="7">
        <f t="shared" ref="N74:N81" si="6">IFERROR(J74/M74,"")</f>
        <v>8.3312999999999998E-2</v>
      </c>
      <c r="O74" s="43" t="s">
        <v>85</v>
      </c>
      <c r="P74" s="44" t="s">
        <v>85</v>
      </c>
      <c r="Q74" s="19">
        <v>1000000</v>
      </c>
      <c r="R74" s="16">
        <f t="shared" ref="R74:R81" si="7">Q74-M74*1000</f>
        <v>0</v>
      </c>
      <c r="S74" s="13" t="s">
        <v>147</v>
      </c>
      <c r="U74" s="48"/>
    </row>
    <row r="75" spans="1:21" s="2" customFormat="1" ht="25.5" x14ac:dyDescent="0.2">
      <c r="A75" s="11">
        <v>79</v>
      </c>
      <c r="B75" s="24">
        <v>41018</v>
      </c>
      <c r="C75" s="15" t="s">
        <v>56</v>
      </c>
      <c r="D75" s="52" t="s">
        <v>18</v>
      </c>
      <c r="E75" s="15"/>
      <c r="F75" s="15">
        <v>3500000</v>
      </c>
      <c r="G75" s="29"/>
      <c r="H75" s="29">
        <f>VLOOKUP(B75,'Ark2'!$A$1:$D$185,2,FALSE)/1000</f>
        <v>2956.8910000000001</v>
      </c>
      <c r="I75" s="29">
        <f t="shared" si="4"/>
        <v>2956.8910000000001</v>
      </c>
      <c r="J75" s="29">
        <f>VLOOKUP(B75,'Ark2'!$A$1:$D$185,3,FALSE)/1000</f>
        <v>45.412999999999997</v>
      </c>
      <c r="K75" s="35">
        <v>167</v>
      </c>
      <c r="L75" s="29">
        <f>VLOOKUP(B75,'Ark2'!$A$1:$D$185,4,FALSE)/1000</f>
        <v>421</v>
      </c>
      <c r="M75" s="34">
        <f t="shared" si="5"/>
        <v>588</v>
      </c>
      <c r="N75" s="7">
        <f t="shared" si="6"/>
        <v>7.7232993197278901E-2</v>
      </c>
      <c r="O75" s="43" t="s">
        <v>85</v>
      </c>
      <c r="P75" s="44" t="s">
        <v>85</v>
      </c>
      <c r="Q75" s="19">
        <v>588000</v>
      </c>
      <c r="R75" s="16">
        <f t="shared" si="7"/>
        <v>0</v>
      </c>
      <c r="S75" s="13" t="s">
        <v>147</v>
      </c>
    </row>
    <row r="76" spans="1:21" s="2" customFormat="1" ht="38.25" x14ac:dyDescent="0.2">
      <c r="A76" s="11">
        <v>80</v>
      </c>
      <c r="B76" s="50">
        <v>41020</v>
      </c>
      <c r="C76" s="52" t="s">
        <v>57</v>
      </c>
      <c r="D76" s="52" t="s">
        <v>18</v>
      </c>
      <c r="E76" s="15" t="s">
        <v>14</v>
      </c>
      <c r="F76" s="15">
        <v>10600000</v>
      </c>
      <c r="G76" s="29"/>
      <c r="H76" s="29">
        <f>VLOOKUP(B76,'Ark2'!$A$1:$D$185,2,FALSE)/1000</f>
        <v>5971.8249999999998</v>
      </c>
      <c r="I76" s="29">
        <f t="shared" si="4"/>
        <v>5971.8249999999998</v>
      </c>
      <c r="J76" s="29">
        <f>VLOOKUP(B76,'Ark2'!$A$1:$D$185,3,FALSE)/1000</f>
        <v>858.23800000000006</v>
      </c>
      <c r="K76" s="35">
        <v>1867</v>
      </c>
      <c r="L76" s="29">
        <f>VLOOKUP(B76,'Ark2'!$A$1:$D$185,4,FALSE)/1000</f>
        <v>14019</v>
      </c>
      <c r="M76" s="34">
        <f t="shared" si="5"/>
        <v>15886</v>
      </c>
      <c r="N76" s="7">
        <f t="shared" si="6"/>
        <v>5.4024801712199422E-2</v>
      </c>
      <c r="O76" s="43" t="s">
        <v>86</v>
      </c>
      <c r="P76" s="44" t="s">
        <v>85</v>
      </c>
      <c r="Q76" s="19">
        <v>15886000</v>
      </c>
      <c r="R76" s="16">
        <f t="shared" si="7"/>
        <v>0</v>
      </c>
      <c r="S76" s="13" t="s">
        <v>145</v>
      </c>
    </row>
    <row r="77" spans="1:21" s="2" customFormat="1" ht="25.5" x14ac:dyDescent="0.2">
      <c r="A77" s="11">
        <v>81</v>
      </c>
      <c r="B77" s="50">
        <v>41021</v>
      </c>
      <c r="C77" s="52" t="s">
        <v>58</v>
      </c>
      <c r="D77" s="52" t="s">
        <v>18</v>
      </c>
      <c r="E77" s="15"/>
      <c r="F77" s="15">
        <v>5800000</v>
      </c>
      <c r="G77" s="29"/>
      <c r="H77" s="29">
        <f>VLOOKUP(B77,'Ark2'!$A$1:$D$185,2,FALSE)/1000</f>
        <v>3533.4560000000001</v>
      </c>
      <c r="I77" s="29">
        <f t="shared" si="4"/>
        <v>3533.4560000000001</v>
      </c>
      <c r="J77" s="29">
        <f>VLOOKUP(B77,'Ark2'!$A$1:$D$185,3,FALSE)/1000</f>
        <v>100.702</v>
      </c>
      <c r="K77" s="35">
        <v>1572</v>
      </c>
      <c r="L77" s="29">
        <f>VLOOKUP(B77,'Ark2'!$A$1:$D$185,4,FALSE)/1000</f>
        <v>795</v>
      </c>
      <c r="M77" s="34">
        <f t="shared" si="5"/>
        <v>2367</v>
      </c>
      <c r="N77" s="7">
        <f t="shared" si="6"/>
        <v>4.2544148711449091E-2</v>
      </c>
      <c r="O77" s="43" t="s">
        <v>86</v>
      </c>
      <c r="P77" s="44" t="s">
        <v>85</v>
      </c>
      <c r="Q77" s="19">
        <v>2367000</v>
      </c>
      <c r="R77" s="16">
        <f t="shared" si="7"/>
        <v>0</v>
      </c>
      <c r="S77" s="13" t="s">
        <v>147</v>
      </c>
    </row>
    <row r="78" spans="1:21" s="2" customFormat="1" ht="25.5" x14ac:dyDescent="0.2">
      <c r="A78" s="11">
        <v>82</v>
      </c>
      <c r="B78" s="36">
        <v>41022</v>
      </c>
      <c r="C78" s="37" t="s">
        <v>135</v>
      </c>
      <c r="D78" s="52" t="s">
        <v>18</v>
      </c>
      <c r="E78" s="15"/>
      <c r="F78" s="15">
        <v>900000</v>
      </c>
      <c r="G78" s="29"/>
      <c r="H78" s="29">
        <f>VLOOKUP(B78,'Ark2'!$A$1:$D$185,2,FALSE)/1000</f>
        <v>910.505</v>
      </c>
      <c r="I78" s="29">
        <f t="shared" si="4"/>
        <v>910.505</v>
      </c>
      <c r="J78" s="29">
        <f>VLOOKUP(B78,'Ark2'!$A$1:$D$185,3,FALSE)/1000</f>
        <v>53.646000000000001</v>
      </c>
      <c r="K78" s="35">
        <v>963</v>
      </c>
      <c r="L78" s="29">
        <f>VLOOKUP(B78,'Ark2'!$A$1:$D$185,4,FALSE)/1000</f>
        <v>1830</v>
      </c>
      <c r="M78" s="34">
        <f t="shared" si="5"/>
        <v>2793</v>
      </c>
      <c r="N78" s="7">
        <f t="shared" si="6"/>
        <v>1.9207303974221268E-2</v>
      </c>
      <c r="O78" s="43" t="s">
        <v>85</v>
      </c>
      <c r="P78" s="44" t="s">
        <v>85</v>
      </c>
      <c r="Q78" s="19">
        <v>2793000</v>
      </c>
      <c r="R78" s="16">
        <f t="shared" si="7"/>
        <v>0</v>
      </c>
      <c r="S78" s="13" t="s">
        <v>147</v>
      </c>
    </row>
    <row r="79" spans="1:21" s="1" customFormat="1" ht="25.5" x14ac:dyDescent="0.2">
      <c r="A79" s="11">
        <v>83</v>
      </c>
      <c r="B79" s="50">
        <v>41023</v>
      </c>
      <c r="C79" s="15" t="s">
        <v>107</v>
      </c>
      <c r="D79" s="15" t="s">
        <v>18</v>
      </c>
      <c r="E79" s="15"/>
      <c r="F79" s="15" t="s">
        <v>20</v>
      </c>
      <c r="G79" s="29"/>
      <c r="H79" s="29">
        <f>VLOOKUP(B79,'Ark2'!$A$1:$D$185,2,FALSE)/1000</f>
        <v>3193.9810000000002</v>
      </c>
      <c r="I79" s="29">
        <f t="shared" si="4"/>
        <v>3193.9810000000002</v>
      </c>
      <c r="J79" s="29">
        <f>VLOOKUP(B79,'Ark2'!$A$1:$D$185,3,FALSE)/1000</f>
        <v>2.2000000000000002</v>
      </c>
      <c r="K79" s="35">
        <v>-270</v>
      </c>
      <c r="L79" s="29">
        <f>VLOOKUP(B79,'Ark2'!$A$1:$D$185,4,FALSE)/1000</f>
        <v>1128</v>
      </c>
      <c r="M79" s="34">
        <f t="shared" si="5"/>
        <v>858</v>
      </c>
      <c r="N79" s="7">
        <f t="shared" si="6"/>
        <v>2.5641025641025641E-3</v>
      </c>
      <c r="O79" s="43" t="s">
        <v>87</v>
      </c>
      <c r="P79" s="44" t="s">
        <v>85</v>
      </c>
      <c r="Q79" s="19">
        <v>858000</v>
      </c>
      <c r="R79" s="16">
        <f t="shared" si="7"/>
        <v>0</v>
      </c>
      <c r="S79" s="13" t="s">
        <v>146</v>
      </c>
      <c r="T79" s="2"/>
      <c r="U79" s="2"/>
    </row>
    <row r="80" spans="1:21" s="1" customFormat="1" ht="25.5" x14ac:dyDescent="0.2">
      <c r="A80" s="11">
        <v>84</v>
      </c>
      <c r="B80" s="50">
        <v>41025</v>
      </c>
      <c r="C80" s="15" t="s">
        <v>59</v>
      </c>
      <c r="D80" s="15" t="s">
        <v>18</v>
      </c>
      <c r="E80" s="15"/>
      <c r="F80" s="15" t="s">
        <v>20</v>
      </c>
      <c r="G80" s="29"/>
      <c r="H80" s="29">
        <f>VLOOKUP(B80,'Ark2'!$A$1:$D$185,2,FALSE)/1000</f>
        <v>1915.0250000000001</v>
      </c>
      <c r="I80" s="29">
        <f t="shared" si="4"/>
        <v>1915.0250000000001</v>
      </c>
      <c r="J80" s="29">
        <f>VLOOKUP(B80,'Ark2'!$A$1:$D$185,3,FALSE)/1000</f>
        <v>167.47</v>
      </c>
      <c r="K80" s="35">
        <v>884</v>
      </c>
      <c r="L80" s="29">
        <f>VLOOKUP(B80,'Ark2'!$A$1:$D$185,4,FALSE)/1000</f>
        <v>569</v>
      </c>
      <c r="M80" s="34">
        <f t="shared" si="5"/>
        <v>1453</v>
      </c>
      <c r="N80" s="7">
        <f t="shared" si="6"/>
        <v>0.11525808671713696</v>
      </c>
      <c r="O80" s="43" t="s">
        <v>86</v>
      </c>
      <c r="P80" s="44" t="s">
        <v>86</v>
      </c>
      <c r="Q80" s="19">
        <v>1453000</v>
      </c>
      <c r="R80" s="16">
        <f t="shared" si="7"/>
        <v>0</v>
      </c>
      <c r="S80" s="13" t="s">
        <v>147</v>
      </c>
      <c r="T80" s="2"/>
      <c r="U80" s="2"/>
    </row>
    <row r="81" spans="1:21" s="1" customFormat="1" ht="25.5" x14ac:dyDescent="0.2">
      <c r="A81" s="11">
        <v>85</v>
      </c>
      <c r="B81" s="50">
        <v>41026</v>
      </c>
      <c r="C81" s="15" t="s">
        <v>41</v>
      </c>
      <c r="D81" s="15" t="s">
        <v>18</v>
      </c>
      <c r="E81" s="15"/>
      <c r="F81" s="15">
        <v>4000000</v>
      </c>
      <c r="G81" s="29"/>
      <c r="H81" s="29">
        <f>VLOOKUP(B81,'Ark2'!$A$1:$D$185,2,FALSE)/1000</f>
        <v>7399.0959999999995</v>
      </c>
      <c r="I81" s="29">
        <f t="shared" si="4"/>
        <v>7399.0959999999995</v>
      </c>
      <c r="J81" s="29">
        <f>VLOOKUP(B81,'Ark2'!$A$1:$D$185,3,FALSE)/1000</f>
        <v>3.282</v>
      </c>
      <c r="K81" s="35">
        <v>805</v>
      </c>
      <c r="L81" s="29">
        <f>VLOOKUP(B81,'Ark2'!$A$1:$D$185,4,FALSE)/1000</f>
        <v>0</v>
      </c>
      <c r="M81" s="34">
        <f t="shared" si="5"/>
        <v>805</v>
      </c>
      <c r="N81" s="7">
        <f t="shared" si="6"/>
        <v>4.0770186335403729E-3</v>
      </c>
      <c r="O81" s="43" t="s">
        <v>85</v>
      </c>
      <c r="P81" s="44" t="s">
        <v>86</v>
      </c>
      <c r="Q81" s="19">
        <v>805000</v>
      </c>
      <c r="R81" s="16">
        <f t="shared" si="7"/>
        <v>0</v>
      </c>
      <c r="S81" s="13" t="s">
        <v>147</v>
      </c>
      <c r="T81" s="2"/>
      <c r="U81" s="2"/>
    </row>
    <row r="82" spans="1:21" s="1" customFormat="1" ht="25.5" x14ac:dyDescent="0.2">
      <c r="A82" s="11">
        <v>86</v>
      </c>
      <c r="B82" s="50">
        <v>41028</v>
      </c>
      <c r="C82" s="15" t="s">
        <v>76</v>
      </c>
      <c r="D82" s="15" t="s">
        <v>80</v>
      </c>
      <c r="E82" s="15"/>
      <c r="F82" s="15">
        <v>2850000</v>
      </c>
      <c r="G82" s="29"/>
      <c r="H82" s="29">
        <v>579.49400000000003</v>
      </c>
      <c r="I82" s="29">
        <v>579.49400000000003</v>
      </c>
      <c r="J82" s="29">
        <v>0</v>
      </c>
      <c r="K82" s="35">
        <v>909</v>
      </c>
      <c r="L82" s="29">
        <v>950</v>
      </c>
      <c r="M82" s="34">
        <v>1859</v>
      </c>
      <c r="N82" s="7">
        <v>0</v>
      </c>
      <c r="O82" s="32" t="s">
        <v>85</v>
      </c>
      <c r="P82" s="32" t="s">
        <v>87</v>
      </c>
      <c r="Q82" s="19">
        <v>1859000</v>
      </c>
      <c r="R82" s="16">
        <v>0</v>
      </c>
      <c r="S82" s="13" t="s">
        <v>139</v>
      </c>
      <c r="U82" s="2"/>
    </row>
    <row r="83" spans="1:21" s="1" customFormat="1" ht="25.5" x14ac:dyDescent="0.2">
      <c r="A83" s="11">
        <v>87</v>
      </c>
      <c r="B83" s="50">
        <v>41029</v>
      </c>
      <c r="C83" s="15" t="s">
        <v>71</v>
      </c>
      <c r="D83" s="15" t="s">
        <v>80</v>
      </c>
      <c r="E83" s="15"/>
      <c r="F83" s="15">
        <v>17641000</v>
      </c>
      <c r="G83" s="29"/>
      <c r="H83" s="29">
        <v>13383.842000000001</v>
      </c>
      <c r="I83" s="29">
        <v>13383.842000000001</v>
      </c>
      <c r="J83" s="29">
        <v>0</v>
      </c>
      <c r="K83" s="35">
        <v>-1734</v>
      </c>
      <c r="L83" s="29">
        <v>6000</v>
      </c>
      <c r="M83" s="34">
        <v>4266</v>
      </c>
      <c r="N83" s="7">
        <v>0</v>
      </c>
      <c r="O83" s="32" t="s">
        <v>85</v>
      </c>
      <c r="P83" s="32" t="s">
        <v>85</v>
      </c>
      <c r="Q83" s="19">
        <v>4266000</v>
      </c>
      <c r="R83" s="16">
        <v>0</v>
      </c>
      <c r="S83" s="13" t="s">
        <v>155</v>
      </c>
      <c r="T83" s="2"/>
      <c r="U83" s="2"/>
    </row>
    <row r="84" spans="1:21" s="1" customFormat="1" ht="25.5" x14ac:dyDescent="0.2">
      <c r="A84" s="11">
        <v>88</v>
      </c>
      <c r="B84" s="50">
        <v>41030</v>
      </c>
      <c r="C84" s="15" t="s">
        <v>72</v>
      </c>
      <c r="D84" s="15" t="s">
        <v>80</v>
      </c>
      <c r="E84" s="15"/>
      <c r="F84" s="15" t="s">
        <v>20</v>
      </c>
      <c r="G84" s="29"/>
      <c r="H84" s="29">
        <v>147.274</v>
      </c>
      <c r="I84" s="29">
        <v>147.274</v>
      </c>
      <c r="J84" s="29">
        <v>0</v>
      </c>
      <c r="K84" s="35">
        <v>200</v>
      </c>
      <c r="L84" s="29">
        <v>0</v>
      </c>
      <c r="M84" s="34">
        <v>200</v>
      </c>
      <c r="N84" s="7">
        <v>0</v>
      </c>
      <c r="O84" s="32" t="s">
        <v>87</v>
      </c>
      <c r="P84" s="32" t="s">
        <v>87</v>
      </c>
      <c r="Q84" s="19">
        <v>200000</v>
      </c>
      <c r="R84" s="16">
        <v>0</v>
      </c>
      <c r="S84" s="13" t="s">
        <v>139</v>
      </c>
      <c r="T84" s="2"/>
      <c r="U84" s="2"/>
    </row>
    <row r="85" spans="1:21" s="2" customFormat="1" ht="25.5" x14ac:dyDescent="0.2">
      <c r="A85" s="11">
        <v>89</v>
      </c>
      <c r="B85" s="24">
        <v>41031</v>
      </c>
      <c r="C85" s="15" t="s">
        <v>77</v>
      </c>
      <c r="D85" s="9" t="s">
        <v>202</v>
      </c>
      <c r="E85" s="15" t="s">
        <v>10</v>
      </c>
      <c r="F85" s="15">
        <v>4000000</v>
      </c>
      <c r="G85" s="29"/>
      <c r="H85" s="29">
        <f>VLOOKUP(B85,'Ark2'!$A$1:$D$185,2,FALSE)/1000</f>
        <v>538.85699999999997</v>
      </c>
      <c r="I85" s="29">
        <f>G85+H85</f>
        <v>538.85699999999997</v>
      </c>
      <c r="J85" s="29">
        <f>VLOOKUP(B85,'Ark2'!$A$1:$D$185,3,FALSE)/1000</f>
        <v>34.063000000000002</v>
      </c>
      <c r="K85" s="35">
        <v>313</v>
      </c>
      <c r="L85" s="29">
        <f>VLOOKUP(B85,'Ark2'!$A$1:$D$185,4,FALSE)/1000</f>
        <v>8182</v>
      </c>
      <c r="M85" s="34">
        <f>K85+L85</f>
        <v>8495</v>
      </c>
      <c r="N85" s="7">
        <f>IFERROR(J85/M85,"")</f>
        <v>4.0097704532077692E-3</v>
      </c>
      <c r="O85" s="32"/>
      <c r="P85" s="33"/>
      <c r="Q85" s="19"/>
      <c r="R85" s="16">
        <f>Q85-M85*1000</f>
        <v>-8495000</v>
      </c>
      <c r="S85" s="13"/>
    </row>
    <row r="86" spans="1:21" s="2" customFormat="1" ht="25.5" x14ac:dyDescent="0.2">
      <c r="A86" s="11">
        <v>90</v>
      </c>
      <c r="B86" s="24">
        <v>41032</v>
      </c>
      <c r="C86" s="15" t="s">
        <v>82</v>
      </c>
      <c r="D86" s="9" t="s">
        <v>32</v>
      </c>
      <c r="E86" s="15" t="s">
        <v>14</v>
      </c>
      <c r="F86" s="15"/>
      <c r="G86" s="29"/>
      <c r="H86" s="29">
        <v>12607.620999999999</v>
      </c>
      <c r="I86" s="29">
        <v>12607.620999999999</v>
      </c>
      <c r="J86" s="29">
        <v>7.7969999999999997</v>
      </c>
      <c r="K86" s="35"/>
      <c r="L86" s="29">
        <v>0</v>
      </c>
      <c r="M86" s="34">
        <v>0</v>
      </c>
      <c r="N86" s="7" t="s">
        <v>156</v>
      </c>
      <c r="O86" s="32" t="s">
        <v>87</v>
      </c>
      <c r="P86" s="33" t="s">
        <v>87</v>
      </c>
      <c r="Q86" s="19">
        <v>8000</v>
      </c>
      <c r="R86" s="16">
        <f>Q86-M86*1000</f>
        <v>8000</v>
      </c>
      <c r="S86" s="13" t="s">
        <v>157</v>
      </c>
    </row>
    <row r="87" spans="1:21" s="2" customFormat="1" ht="25.5" x14ac:dyDescent="0.2">
      <c r="A87" s="11">
        <v>91</v>
      </c>
      <c r="B87" s="24">
        <v>41033</v>
      </c>
      <c r="C87" s="15" t="s">
        <v>102</v>
      </c>
      <c r="D87" s="15" t="s">
        <v>80</v>
      </c>
      <c r="E87" s="15"/>
      <c r="F87" s="15"/>
      <c r="G87" s="29"/>
      <c r="H87" s="29">
        <v>1928.825</v>
      </c>
      <c r="I87" s="29">
        <v>1928.825</v>
      </c>
      <c r="J87" s="29">
        <v>354.48599999999999</v>
      </c>
      <c r="K87" s="35">
        <v>426</v>
      </c>
      <c r="L87" s="29">
        <v>2000</v>
      </c>
      <c r="M87" s="34">
        <v>2426</v>
      </c>
      <c r="N87" s="7">
        <v>0.14611953833470734</v>
      </c>
      <c r="O87" s="32" t="s">
        <v>87</v>
      </c>
      <c r="P87" s="32" t="s">
        <v>87</v>
      </c>
      <c r="Q87" s="19">
        <v>2426000</v>
      </c>
      <c r="R87" s="16">
        <v>0</v>
      </c>
      <c r="S87" s="13" t="s">
        <v>139</v>
      </c>
    </row>
    <row r="88" spans="1:21" s="2" customFormat="1" ht="12.75" x14ac:dyDescent="0.2">
      <c r="A88" s="11"/>
      <c r="B88" s="50">
        <v>41034</v>
      </c>
      <c r="C88" s="52" t="s">
        <v>136</v>
      </c>
      <c r="D88" s="15" t="s">
        <v>80</v>
      </c>
      <c r="E88" s="15"/>
      <c r="F88" s="15"/>
      <c r="G88" s="29"/>
      <c r="H88" s="29">
        <v>0</v>
      </c>
      <c r="I88" s="29">
        <v>0</v>
      </c>
      <c r="J88" s="29">
        <v>0</v>
      </c>
      <c r="K88" s="35"/>
      <c r="L88" s="29">
        <v>1000</v>
      </c>
      <c r="M88" s="34">
        <v>1000</v>
      </c>
      <c r="N88" s="7">
        <v>0</v>
      </c>
      <c r="O88" s="32" t="s">
        <v>87</v>
      </c>
      <c r="P88" s="32" t="s">
        <v>87</v>
      </c>
      <c r="Q88" s="19">
        <v>1000000</v>
      </c>
      <c r="R88" s="16">
        <v>0</v>
      </c>
      <c r="S88" s="13" t="s">
        <v>139</v>
      </c>
      <c r="U88" s="48"/>
    </row>
    <row r="89" spans="1:21" s="2" customFormat="1" ht="25.5" x14ac:dyDescent="0.2">
      <c r="A89" s="11"/>
      <c r="B89" s="50">
        <v>41035</v>
      </c>
      <c r="C89" s="52" t="s">
        <v>137</v>
      </c>
      <c r="D89" s="15" t="s">
        <v>80</v>
      </c>
      <c r="E89" s="15"/>
      <c r="F89" s="15"/>
      <c r="G89" s="29"/>
      <c r="H89" s="29">
        <v>0</v>
      </c>
      <c r="I89" s="29">
        <v>0</v>
      </c>
      <c r="J89" s="29">
        <v>0</v>
      </c>
      <c r="K89" s="35"/>
      <c r="L89" s="29">
        <v>700</v>
      </c>
      <c r="M89" s="34">
        <v>700</v>
      </c>
      <c r="N89" s="7">
        <v>0</v>
      </c>
      <c r="O89" s="32" t="s">
        <v>85</v>
      </c>
      <c r="P89" s="32" t="s">
        <v>86</v>
      </c>
      <c r="Q89" s="19">
        <v>700000</v>
      </c>
      <c r="R89" s="16">
        <v>0</v>
      </c>
      <c r="S89" s="13" t="s">
        <v>139</v>
      </c>
      <c r="U89" s="48"/>
    </row>
    <row r="90" spans="1:21" s="2" customFormat="1" ht="51" x14ac:dyDescent="0.2">
      <c r="A90" s="11"/>
      <c r="B90" s="50">
        <v>41036</v>
      </c>
      <c r="C90" s="52" t="s">
        <v>138</v>
      </c>
      <c r="D90" s="15" t="s">
        <v>13</v>
      </c>
      <c r="E90" s="15" t="s">
        <v>10</v>
      </c>
      <c r="F90" s="15"/>
      <c r="G90" s="29"/>
      <c r="H90" s="29">
        <v>0</v>
      </c>
      <c r="I90" s="29">
        <v>0</v>
      </c>
      <c r="J90" s="29">
        <v>0</v>
      </c>
      <c r="K90" s="35"/>
      <c r="L90" s="29">
        <v>20000</v>
      </c>
      <c r="M90" s="34">
        <v>20000</v>
      </c>
      <c r="N90" s="7">
        <v>0</v>
      </c>
      <c r="O90" s="32" t="s">
        <v>85</v>
      </c>
      <c r="P90" s="33" t="s">
        <v>85</v>
      </c>
      <c r="Q90" s="19">
        <v>20000000</v>
      </c>
      <c r="R90" s="16">
        <f t="shared" ref="R90:R95" si="8">Q90-M90*1000</f>
        <v>0</v>
      </c>
      <c r="S90" s="13" t="s">
        <v>179</v>
      </c>
      <c r="T90" s="47"/>
      <c r="U90" s="49"/>
    </row>
    <row r="91" spans="1:21" s="2" customFormat="1" ht="12.75" x14ac:dyDescent="0.2">
      <c r="A91" s="11">
        <v>93</v>
      </c>
      <c r="B91" s="24">
        <v>60003</v>
      </c>
      <c r="C91" s="15" t="s">
        <v>60</v>
      </c>
      <c r="D91" s="15" t="s">
        <v>13</v>
      </c>
      <c r="E91" s="15" t="s">
        <v>14</v>
      </c>
      <c r="F91" s="15">
        <v>89000000</v>
      </c>
      <c r="G91" s="29"/>
      <c r="H91" s="29">
        <v>93062.317999999999</v>
      </c>
      <c r="I91" s="29">
        <v>93062.317999999999</v>
      </c>
      <c r="J91" s="29">
        <v>90.218000000000004</v>
      </c>
      <c r="K91" s="35"/>
      <c r="L91" s="29">
        <v>0</v>
      </c>
      <c r="M91" s="34">
        <v>0</v>
      </c>
      <c r="N91" s="7" t="s">
        <v>156</v>
      </c>
      <c r="O91" s="32" t="s">
        <v>87</v>
      </c>
      <c r="P91" s="33" t="s">
        <v>87</v>
      </c>
      <c r="Q91" s="19">
        <v>90000</v>
      </c>
      <c r="R91" s="16">
        <f t="shared" si="8"/>
        <v>90000</v>
      </c>
      <c r="S91" s="13" t="s">
        <v>157</v>
      </c>
      <c r="T91" s="47"/>
      <c r="U91" s="48"/>
    </row>
    <row r="92" spans="1:21" s="2" customFormat="1" ht="12.75" x14ac:dyDescent="0.2">
      <c r="A92" s="11">
        <v>94</v>
      </c>
      <c r="B92" s="24">
        <v>60005</v>
      </c>
      <c r="C92" s="15" t="s">
        <v>61</v>
      </c>
      <c r="D92" s="15" t="s">
        <v>13</v>
      </c>
      <c r="E92" s="15" t="s">
        <v>14</v>
      </c>
      <c r="F92" s="15">
        <v>85000000</v>
      </c>
      <c r="G92" s="29"/>
      <c r="H92" s="29">
        <v>75149.436000000002</v>
      </c>
      <c r="I92" s="29">
        <v>75149.436000000002</v>
      </c>
      <c r="J92" s="29">
        <v>36.369</v>
      </c>
      <c r="K92" s="35"/>
      <c r="L92" s="29">
        <v>0</v>
      </c>
      <c r="M92" s="34">
        <v>0</v>
      </c>
      <c r="N92" s="7" t="s">
        <v>156</v>
      </c>
      <c r="O92" s="32" t="s">
        <v>87</v>
      </c>
      <c r="P92" s="33" t="s">
        <v>87</v>
      </c>
      <c r="Q92" s="19">
        <v>36000</v>
      </c>
      <c r="R92" s="16">
        <f t="shared" si="8"/>
        <v>36000</v>
      </c>
      <c r="S92" s="13" t="s">
        <v>157</v>
      </c>
      <c r="T92" s="47"/>
      <c r="U92" s="49"/>
    </row>
    <row r="93" spans="1:21" s="2" customFormat="1" ht="12.75" x14ac:dyDescent="0.2">
      <c r="A93" s="11">
        <v>96</v>
      </c>
      <c r="B93" s="24">
        <v>60008</v>
      </c>
      <c r="C93" s="15" t="s">
        <v>62</v>
      </c>
      <c r="D93" s="9" t="s">
        <v>26</v>
      </c>
      <c r="E93" s="15" t="s">
        <v>14</v>
      </c>
      <c r="F93" s="15">
        <v>262000000</v>
      </c>
      <c r="G93" s="29"/>
      <c r="H93" s="29">
        <f>VLOOKUP(B93,'Ark2'!$A$1:$D$185,2,FALSE)/1000</f>
        <v>105131.41899999999</v>
      </c>
      <c r="I93" s="29">
        <f>G93+H93</f>
        <v>105131.41899999999</v>
      </c>
      <c r="J93" s="29">
        <f>VLOOKUP(B93,'Ark2'!$A$1:$D$185,3,FALSE)/1000</f>
        <v>22766.043000000001</v>
      </c>
      <c r="K93" s="35">
        <v>52881</v>
      </c>
      <c r="L93" s="29">
        <f>VLOOKUP(B93,'Ark2'!$A$1:$D$185,4,FALSE)/1000</f>
        <v>126300</v>
      </c>
      <c r="M93" s="34">
        <f>K93+L93</f>
        <v>179181</v>
      </c>
      <c r="N93" s="7">
        <f>IFERROR(J93/M93,"")</f>
        <v>0.12705612202186617</v>
      </c>
      <c r="O93" s="32" t="s">
        <v>85</v>
      </c>
      <c r="P93" s="33" t="s">
        <v>85</v>
      </c>
      <c r="Q93" s="19">
        <v>100000000</v>
      </c>
      <c r="R93" s="16">
        <f t="shared" si="8"/>
        <v>-79181000</v>
      </c>
      <c r="S93" s="13" t="s">
        <v>205</v>
      </c>
      <c r="T93" s="49">
        <v>79181</v>
      </c>
      <c r="U93" s="49"/>
    </row>
    <row r="94" spans="1:21" s="1" customFormat="1" ht="25.5" x14ac:dyDescent="0.2">
      <c r="A94" s="11">
        <v>98</v>
      </c>
      <c r="B94" s="50">
        <v>60010</v>
      </c>
      <c r="C94" s="15" t="s">
        <v>103</v>
      </c>
      <c r="D94" s="9" t="s">
        <v>32</v>
      </c>
      <c r="E94" s="15" t="s">
        <v>10</v>
      </c>
      <c r="F94" s="15">
        <v>107812000</v>
      </c>
      <c r="G94" s="29"/>
      <c r="H94" s="29">
        <v>3204.931</v>
      </c>
      <c r="I94" s="29">
        <v>3204.931</v>
      </c>
      <c r="J94" s="29">
        <v>1717.472</v>
      </c>
      <c r="K94" s="35">
        <v>3520</v>
      </c>
      <c r="L94" s="29">
        <v>2000</v>
      </c>
      <c r="M94" s="34">
        <v>5520</v>
      </c>
      <c r="N94" s="7">
        <v>0.31113623188405798</v>
      </c>
      <c r="O94" s="32" t="s">
        <v>85</v>
      </c>
      <c r="P94" s="33" t="s">
        <v>86</v>
      </c>
      <c r="Q94" s="19">
        <v>5520000</v>
      </c>
      <c r="R94" s="16">
        <f t="shared" si="8"/>
        <v>0</v>
      </c>
      <c r="S94" s="13" t="s">
        <v>198</v>
      </c>
      <c r="T94" s="2"/>
    </row>
    <row r="95" spans="1:21" s="2" customFormat="1" ht="12.75" x14ac:dyDescent="0.2">
      <c r="A95" s="11"/>
      <c r="B95" s="50">
        <v>60011</v>
      </c>
      <c r="C95" s="52" t="s">
        <v>122</v>
      </c>
      <c r="D95" s="6" t="s">
        <v>22</v>
      </c>
      <c r="E95" s="15" t="s">
        <v>19</v>
      </c>
      <c r="F95" s="15"/>
      <c r="G95" s="29"/>
      <c r="H95" s="29">
        <v>95.245000000000005</v>
      </c>
      <c r="I95" s="29">
        <v>95.245000000000005</v>
      </c>
      <c r="J95" s="29">
        <v>0</v>
      </c>
      <c r="K95" s="35">
        <v>-95</v>
      </c>
      <c r="L95" s="29">
        <v>0</v>
      </c>
      <c r="M95" s="34">
        <v>-95</v>
      </c>
      <c r="N95" s="7">
        <v>0</v>
      </c>
      <c r="O95" s="32" t="s">
        <v>87</v>
      </c>
      <c r="P95" s="33" t="s">
        <v>87</v>
      </c>
      <c r="Q95" s="19">
        <v>-95000</v>
      </c>
      <c r="R95" s="16">
        <f t="shared" si="8"/>
        <v>0</v>
      </c>
      <c r="S95" s="13" t="s">
        <v>169</v>
      </c>
      <c r="T95" s="47"/>
      <c r="U95" s="49"/>
    </row>
    <row r="96" spans="1:21" s="1" customFormat="1" ht="25.5" x14ac:dyDescent="0.2">
      <c r="A96" s="11">
        <v>100</v>
      </c>
      <c r="B96" s="24">
        <v>60015</v>
      </c>
      <c r="C96" s="15" t="s">
        <v>78</v>
      </c>
      <c r="D96" s="51" t="s">
        <v>80</v>
      </c>
      <c r="E96" s="15" t="s">
        <v>10</v>
      </c>
      <c r="F96" s="15" t="s">
        <v>20</v>
      </c>
      <c r="G96" s="29"/>
      <c r="H96" s="29">
        <v>1790.0260000000001</v>
      </c>
      <c r="I96" s="29">
        <v>1790.0260000000001</v>
      </c>
      <c r="J96" s="29">
        <v>541.02800000000002</v>
      </c>
      <c r="K96" s="35">
        <v>551</v>
      </c>
      <c r="L96" s="29">
        <v>1000</v>
      </c>
      <c r="M96" s="34">
        <v>1551</v>
      </c>
      <c r="N96" s="7">
        <v>0.34882527401676339</v>
      </c>
      <c r="O96" s="32" t="s">
        <v>86</v>
      </c>
      <c r="P96" s="32" t="s">
        <v>86</v>
      </c>
      <c r="Q96" s="19">
        <v>1551000</v>
      </c>
      <c r="R96" s="16">
        <v>0</v>
      </c>
      <c r="S96" s="13" t="s">
        <v>139</v>
      </c>
      <c r="T96" s="2"/>
      <c r="U96" s="2"/>
    </row>
    <row r="97" spans="1:19" s="2" customFormat="1" ht="25.5" x14ac:dyDescent="0.2">
      <c r="A97" s="11">
        <v>102</v>
      </c>
      <c r="B97" s="50">
        <v>60019</v>
      </c>
      <c r="C97" s="52" t="s">
        <v>104</v>
      </c>
      <c r="D97" s="6" t="s">
        <v>32</v>
      </c>
      <c r="E97" s="15" t="s">
        <v>10</v>
      </c>
      <c r="F97" s="15">
        <v>5500000</v>
      </c>
      <c r="G97" s="29"/>
      <c r="H97" s="29">
        <v>2391.8090000000002</v>
      </c>
      <c r="I97" s="29">
        <v>2391.8090000000002</v>
      </c>
      <c r="J97" s="29">
        <v>0</v>
      </c>
      <c r="K97" s="35">
        <v>308</v>
      </c>
      <c r="L97" s="29">
        <v>0</v>
      </c>
      <c r="M97" s="34">
        <v>308</v>
      </c>
      <c r="N97" s="7">
        <v>0</v>
      </c>
      <c r="O97" s="32" t="s">
        <v>87</v>
      </c>
      <c r="P97" s="33" t="s">
        <v>87</v>
      </c>
      <c r="Q97" s="19">
        <v>308000</v>
      </c>
      <c r="R97" s="16">
        <f>Q97-M97*1000</f>
        <v>0</v>
      </c>
      <c r="S97" s="13" t="s">
        <v>199</v>
      </c>
    </row>
    <row r="98" spans="1:19" s="2" customFormat="1" ht="25.5" x14ac:dyDescent="0.2">
      <c r="A98" s="11">
        <v>103</v>
      </c>
      <c r="B98" s="24">
        <v>60020</v>
      </c>
      <c r="C98" s="15" t="s">
        <v>105</v>
      </c>
      <c r="D98" s="6" t="s">
        <v>32</v>
      </c>
      <c r="E98" s="15" t="s">
        <v>10</v>
      </c>
      <c r="F98" s="15">
        <v>3000000</v>
      </c>
      <c r="G98" s="29"/>
      <c r="H98" s="29">
        <v>111.864</v>
      </c>
      <c r="I98" s="29">
        <v>111.864</v>
      </c>
      <c r="J98" s="29">
        <v>3.25</v>
      </c>
      <c r="K98" s="35">
        <v>141</v>
      </c>
      <c r="L98" s="29">
        <v>3735</v>
      </c>
      <c r="M98" s="34">
        <v>3876</v>
      </c>
      <c r="N98" s="7">
        <v>8.3849329205366353E-4</v>
      </c>
      <c r="O98" s="32" t="s">
        <v>87</v>
      </c>
      <c r="P98" s="33" t="s">
        <v>87</v>
      </c>
      <c r="Q98" s="19">
        <v>3876000</v>
      </c>
      <c r="R98" s="16">
        <f>Q98-M98*1000</f>
        <v>0</v>
      </c>
      <c r="S98" s="13" t="s">
        <v>200</v>
      </c>
    </row>
  </sheetData>
  <autoFilter ref="A2:U98" xr:uid="{00000000-0009-0000-0000-000002000000}">
    <sortState xmlns:xlrd2="http://schemas.microsoft.com/office/spreadsheetml/2017/richdata2" ref="A3:U98">
      <sortCondition ref="B2:B98"/>
    </sortState>
  </autoFilter>
  <conditionalFormatting sqref="O1:P2">
    <cfRule type="cellIs" dxfId="542" priority="541" operator="equal">
      <formula>"Sikker"</formula>
    </cfRule>
    <cfRule type="cellIs" dxfId="541" priority="542" operator="equal">
      <formula>"Ganske sikker"</formula>
    </cfRule>
    <cfRule type="containsText" dxfId="540" priority="543" operator="containsText" text="Usikker">
      <formula>NOT(ISERROR(SEARCH("Usikker",O1)))</formula>
    </cfRule>
  </conditionalFormatting>
  <conditionalFormatting sqref="O3:P3">
    <cfRule type="cellIs" dxfId="539" priority="538" operator="equal">
      <formula>"Sikker"</formula>
    </cfRule>
    <cfRule type="cellIs" dxfId="538" priority="539" operator="equal">
      <formula>"Ganske sikker"</formula>
    </cfRule>
    <cfRule type="containsText" dxfId="537" priority="540" operator="containsText" text="Usikker">
      <formula>NOT(ISERROR(SEARCH("Usikker",O3)))</formula>
    </cfRule>
  </conditionalFormatting>
  <conditionalFormatting sqref="O3">
    <cfRule type="containsText" dxfId="536" priority="535" operator="containsText" text="Etter plan">
      <formula>NOT(ISERROR(SEARCH("Etter plan",O3)))</formula>
    </cfRule>
    <cfRule type="containsText" dxfId="535" priority="536" operator="containsText" text="Som planlagt">
      <formula>NOT(ISERROR(SEARCH("Som planlagt",O3)))</formula>
    </cfRule>
    <cfRule type="containsText" dxfId="534" priority="537" operator="containsText" text="Før plan">
      <formula>NOT(ISERROR(SEARCH("Før plan",O3)))</formula>
    </cfRule>
  </conditionalFormatting>
  <conditionalFormatting sqref="O8:P8">
    <cfRule type="cellIs" dxfId="533" priority="532" operator="equal">
      <formula>"Sikker"</formula>
    </cfRule>
    <cfRule type="cellIs" dxfId="532" priority="533" operator="equal">
      <formula>"Ganske sikker"</formula>
    </cfRule>
    <cfRule type="containsText" dxfId="531" priority="534" operator="containsText" text="Usikker">
      <formula>NOT(ISERROR(SEARCH("Usikker",O8)))</formula>
    </cfRule>
  </conditionalFormatting>
  <conditionalFormatting sqref="O8">
    <cfRule type="containsText" dxfId="530" priority="529" operator="containsText" text="Etter plan">
      <formula>NOT(ISERROR(SEARCH("Etter plan",O8)))</formula>
    </cfRule>
    <cfRule type="containsText" dxfId="529" priority="530" operator="containsText" text="Som planlagt">
      <formula>NOT(ISERROR(SEARCH("Som planlagt",O8)))</formula>
    </cfRule>
    <cfRule type="containsText" dxfId="528" priority="531" operator="containsText" text="Før plan">
      <formula>NOT(ISERROR(SEARCH("Før plan",O8)))</formula>
    </cfRule>
  </conditionalFormatting>
  <conditionalFormatting sqref="O9:P9">
    <cfRule type="cellIs" dxfId="527" priority="526" operator="equal">
      <formula>"Sikker"</formula>
    </cfRule>
    <cfRule type="cellIs" dxfId="526" priority="527" operator="equal">
      <formula>"Ganske sikker"</formula>
    </cfRule>
    <cfRule type="containsText" dxfId="525" priority="528" operator="containsText" text="Usikker">
      <formula>NOT(ISERROR(SEARCH("Usikker",O9)))</formula>
    </cfRule>
  </conditionalFormatting>
  <conditionalFormatting sqref="O9">
    <cfRule type="containsText" dxfId="524" priority="523" operator="containsText" text="Etter plan">
      <formula>NOT(ISERROR(SEARCH("Etter plan",O9)))</formula>
    </cfRule>
    <cfRule type="containsText" dxfId="523" priority="524" operator="containsText" text="Som planlagt">
      <formula>NOT(ISERROR(SEARCH("Som planlagt",O9)))</formula>
    </cfRule>
    <cfRule type="containsText" dxfId="522" priority="525" operator="containsText" text="Før plan">
      <formula>NOT(ISERROR(SEARCH("Før plan",O9)))</formula>
    </cfRule>
  </conditionalFormatting>
  <conditionalFormatting sqref="O4:P4">
    <cfRule type="cellIs" dxfId="521" priority="520" operator="equal">
      <formula>"Sikker"</formula>
    </cfRule>
    <cfRule type="cellIs" dxfId="520" priority="521" operator="equal">
      <formula>"Ganske sikker"</formula>
    </cfRule>
    <cfRule type="containsText" dxfId="519" priority="522" operator="containsText" text="Usikker">
      <formula>NOT(ISERROR(SEARCH("Usikker",O4)))</formula>
    </cfRule>
  </conditionalFormatting>
  <conditionalFormatting sqref="O4">
    <cfRule type="containsText" dxfId="518" priority="517" operator="containsText" text="Etter plan">
      <formula>NOT(ISERROR(SEARCH("Etter plan",O4)))</formula>
    </cfRule>
    <cfRule type="containsText" dxfId="517" priority="518" operator="containsText" text="Som planlagt">
      <formula>NOT(ISERROR(SEARCH("Som planlagt",O4)))</formula>
    </cfRule>
    <cfRule type="containsText" dxfId="516" priority="519" operator="containsText" text="Før plan">
      <formula>NOT(ISERROR(SEARCH("Før plan",O4)))</formula>
    </cfRule>
  </conditionalFormatting>
  <conditionalFormatting sqref="O5:P5">
    <cfRule type="cellIs" dxfId="515" priority="514" operator="equal">
      <formula>"Sikker"</formula>
    </cfRule>
    <cfRule type="cellIs" dxfId="514" priority="515" operator="equal">
      <formula>"Ganske sikker"</formula>
    </cfRule>
    <cfRule type="containsText" dxfId="513" priority="516" operator="containsText" text="Usikker">
      <formula>NOT(ISERROR(SEARCH("Usikker",O5)))</formula>
    </cfRule>
  </conditionalFormatting>
  <conditionalFormatting sqref="O5">
    <cfRule type="containsText" dxfId="512" priority="511" operator="containsText" text="Etter plan">
      <formula>NOT(ISERROR(SEARCH("Etter plan",O5)))</formula>
    </cfRule>
    <cfRule type="containsText" dxfId="511" priority="512" operator="containsText" text="Som planlagt">
      <formula>NOT(ISERROR(SEARCH("Som planlagt",O5)))</formula>
    </cfRule>
    <cfRule type="containsText" dxfId="510" priority="513" operator="containsText" text="Før plan">
      <formula>NOT(ISERROR(SEARCH("Før plan",O5)))</formula>
    </cfRule>
  </conditionalFormatting>
  <conditionalFormatting sqref="O6:P6">
    <cfRule type="cellIs" dxfId="509" priority="508" operator="equal">
      <formula>"Sikker"</formula>
    </cfRule>
    <cfRule type="cellIs" dxfId="508" priority="509" operator="equal">
      <formula>"Ganske sikker"</formula>
    </cfRule>
    <cfRule type="containsText" dxfId="507" priority="510" operator="containsText" text="Usikker">
      <formula>NOT(ISERROR(SEARCH("Usikker",O6)))</formula>
    </cfRule>
  </conditionalFormatting>
  <conditionalFormatting sqref="O6">
    <cfRule type="containsText" dxfId="506" priority="505" operator="containsText" text="Etter plan">
      <formula>NOT(ISERROR(SEARCH("Etter plan",O6)))</formula>
    </cfRule>
    <cfRule type="containsText" dxfId="505" priority="506" operator="containsText" text="Som planlagt">
      <formula>NOT(ISERROR(SEARCH("Som planlagt",O6)))</formula>
    </cfRule>
    <cfRule type="containsText" dxfId="504" priority="507" operator="containsText" text="Før plan">
      <formula>NOT(ISERROR(SEARCH("Før plan",O6)))</formula>
    </cfRule>
  </conditionalFormatting>
  <conditionalFormatting sqref="O7:P7">
    <cfRule type="cellIs" dxfId="503" priority="502" operator="equal">
      <formula>"Sikker"</formula>
    </cfRule>
    <cfRule type="cellIs" dxfId="502" priority="503" operator="equal">
      <formula>"Ganske sikker"</formula>
    </cfRule>
    <cfRule type="containsText" dxfId="501" priority="504" operator="containsText" text="Usikker">
      <formula>NOT(ISERROR(SEARCH("Usikker",O7)))</formula>
    </cfRule>
  </conditionalFormatting>
  <conditionalFormatting sqref="O7">
    <cfRule type="containsText" dxfId="500" priority="499" operator="containsText" text="Etter plan">
      <formula>NOT(ISERROR(SEARCH("Etter plan",O7)))</formula>
    </cfRule>
    <cfRule type="containsText" dxfId="499" priority="500" operator="containsText" text="Som planlagt">
      <formula>NOT(ISERROR(SEARCH("Som planlagt",O7)))</formula>
    </cfRule>
    <cfRule type="containsText" dxfId="498" priority="501" operator="containsText" text="Før plan">
      <formula>NOT(ISERROR(SEARCH("Før plan",O7)))</formula>
    </cfRule>
  </conditionalFormatting>
  <conditionalFormatting sqref="P8">
    <cfRule type="containsText" dxfId="497" priority="496" operator="containsText" text="Etter plan">
      <formula>NOT(ISERROR(SEARCH("Etter plan",P8)))</formula>
    </cfRule>
    <cfRule type="containsText" dxfId="496" priority="497" operator="containsText" text="Som planlagt">
      <formula>NOT(ISERROR(SEARCH("Som planlagt",P8)))</formula>
    </cfRule>
    <cfRule type="containsText" dxfId="495" priority="498" operator="containsText" text="Før plan">
      <formula>NOT(ISERROR(SEARCH("Før plan",P8)))</formula>
    </cfRule>
  </conditionalFormatting>
  <conditionalFormatting sqref="P9">
    <cfRule type="containsText" dxfId="494" priority="493" operator="containsText" text="Etter plan">
      <formula>NOT(ISERROR(SEARCH("Etter plan",P9)))</formula>
    </cfRule>
    <cfRule type="containsText" dxfId="493" priority="494" operator="containsText" text="Som planlagt">
      <formula>NOT(ISERROR(SEARCH("Som planlagt",P9)))</formula>
    </cfRule>
    <cfRule type="containsText" dxfId="492" priority="495" operator="containsText" text="Før plan">
      <formula>NOT(ISERROR(SEARCH("Før plan",P9)))</formula>
    </cfRule>
  </conditionalFormatting>
  <conditionalFormatting sqref="O10:P10">
    <cfRule type="cellIs" dxfId="491" priority="490" operator="equal">
      <formula>"Sikker"</formula>
    </cfRule>
    <cfRule type="cellIs" dxfId="490" priority="491" operator="equal">
      <formula>"Ganske sikker"</formula>
    </cfRule>
    <cfRule type="containsText" dxfId="489" priority="492" operator="containsText" text="Usikker">
      <formula>NOT(ISERROR(SEARCH("Usikker",O10)))</formula>
    </cfRule>
  </conditionalFormatting>
  <conditionalFormatting sqref="O10">
    <cfRule type="containsText" dxfId="488" priority="487" operator="containsText" text="Etter plan">
      <formula>NOT(ISERROR(SEARCH("Etter plan",O10)))</formula>
    </cfRule>
    <cfRule type="containsText" dxfId="487" priority="488" operator="containsText" text="Som planlagt">
      <formula>NOT(ISERROR(SEARCH("Som planlagt",O10)))</formula>
    </cfRule>
    <cfRule type="containsText" dxfId="486" priority="489" operator="containsText" text="Før plan">
      <formula>NOT(ISERROR(SEARCH("Før plan",O10)))</formula>
    </cfRule>
  </conditionalFormatting>
  <conditionalFormatting sqref="P10">
    <cfRule type="containsText" dxfId="485" priority="484" operator="containsText" text="Etter plan">
      <formula>NOT(ISERROR(SEARCH("Etter plan",P10)))</formula>
    </cfRule>
    <cfRule type="containsText" dxfId="484" priority="485" operator="containsText" text="Som planlagt">
      <formula>NOT(ISERROR(SEARCH("Som planlagt",P10)))</formula>
    </cfRule>
    <cfRule type="containsText" dxfId="483" priority="486" operator="containsText" text="Før plan">
      <formula>NOT(ISERROR(SEARCH("Før plan",P10)))</formula>
    </cfRule>
  </conditionalFormatting>
  <conditionalFormatting sqref="O11:P11">
    <cfRule type="cellIs" dxfId="482" priority="481" operator="equal">
      <formula>"Sikker"</formula>
    </cfRule>
    <cfRule type="cellIs" dxfId="481" priority="482" operator="equal">
      <formula>"Ganske sikker"</formula>
    </cfRule>
    <cfRule type="containsText" dxfId="480" priority="483" operator="containsText" text="Usikker">
      <formula>NOT(ISERROR(SEARCH("Usikker",O11)))</formula>
    </cfRule>
  </conditionalFormatting>
  <conditionalFormatting sqref="O11">
    <cfRule type="containsText" dxfId="479" priority="478" operator="containsText" text="Etter plan">
      <formula>NOT(ISERROR(SEARCH("Etter plan",O11)))</formula>
    </cfRule>
    <cfRule type="containsText" dxfId="478" priority="479" operator="containsText" text="Som planlagt">
      <formula>NOT(ISERROR(SEARCH("Som planlagt",O11)))</formula>
    </cfRule>
    <cfRule type="containsText" dxfId="477" priority="480" operator="containsText" text="Før plan">
      <formula>NOT(ISERROR(SEARCH("Før plan",O11)))</formula>
    </cfRule>
  </conditionalFormatting>
  <conditionalFormatting sqref="P11">
    <cfRule type="containsText" dxfId="476" priority="475" operator="containsText" text="Etter plan">
      <formula>NOT(ISERROR(SEARCH("Etter plan",P11)))</formula>
    </cfRule>
    <cfRule type="containsText" dxfId="475" priority="476" operator="containsText" text="Som planlagt">
      <formula>NOT(ISERROR(SEARCH("Som planlagt",P11)))</formula>
    </cfRule>
    <cfRule type="containsText" dxfId="474" priority="477" operator="containsText" text="Før plan">
      <formula>NOT(ISERROR(SEARCH("Før plan",P11)))</formula>
    </cfRule>
  </conditionalFormatting>
  <conditionalFormatting sqref="O12:P12">
    <cfRule type="cellIs" dxfId="473" priority="472" operator="equal">
      <formula>"Sikker"</formula>
    </cfRule>
    <cfRule type="cellIs" dxfId="472" priority="473" operator="equal">
      <formula>"Ganske sikker"</formula>
    </cfRule>
    <cfRule type="containsText" dxfId="471" priority="474" operator="containsText" text="Usikker">
      <formula>NOT(ISERROR(SEARCH("Usikker",O12)))</formula>
    </cfRule>
  </conditionalFormatting>
  <conditionalFormatting sqref="O12">
    <cfRule type="containsText" dxfId="470" priority="469" operator="containsText" text="Etter plan">
      <formula>NOT(ISERROR(SEARCH("Etter plan",O12)))</formula>
    </cfRule>
    <cfRule type="containsText" dxfId="469" priority="470" operator="containsText" text="Som planlagt">
      <formula>NOT(ISERROR(SEARCH("Som planlagt",O12)))</formula>
    </cfRule>
    <cfRule type="containsText" dxfId="468" priority="471" operator="containsText" text="Før plan">
      <formula>NOT(ISERROR(SEARCH("Før plan",O12)))</formula>
    </cfRule>
  </conditionalFormatting>
  <conditionalFormatting sqref="O13:P13">
    <cfRule type="cellIs" dxfId="467" priority="466" operator="equal">
      <formula>"Sikker"</formula>
    </cfRule>
    <cfRule type="cellIs" dxfId="466" priority="467" operator="equal">
      <formula>"Ganske sikker"</formula>
    </cfRule>
    <cfRule type="containsText" dxfId="465" priority="468" operator="containsText" text="Usikker">
      <formula>NOT(ISERROR(SEARCH("Usikker",O13)))</formula>
    </cfRule>
  </conditionalFormatting>
  <conditionalFormatting sqref="O13">
    <cfRule type="containsText" dxfId="464" priority="463" operator="containsText" text="Etter plan">
      <formula>NOT(ISERROR(SEARCH("Etter plan",O13)))</formula>
    </cfRule>
    <cfRule type="containsText" dxfId="463" priority="464" operator="containsText" text="Som planlagt">
      <formula>NOT(ISERROR(SEARCH("Som planlagt",O13)))</formula>
    </cfRule>
    <cfRule type="containsText" dxfId="462" priority="465" operator="containsText" text="Før plan">
      <formula>NOT(ISERROR(SEARCH("Før plan",O13)))</formula>
    </cfRule>
  </conditionalFormatting>
  <conditionalFormatting sqref="P13">
    <cfRule type="containsText" dxfId="461" priority="460" operator="containsText" text="Etter plan">
      <formula>NOT(ISERROR(SEARCH("Etter plan",P13)))</formula>
    </cfRule>
    <cfRule type="containsText" dxfId="460" priority="461" operator="containsText" text="Som planlagt">
      <formula>NOT(ISERROR(SEARCH("Som planlagt",P13)))</formula>
    </cfRule>
    <cfRule type="containsText" dxfId="459" priority="462" operator="containsText" text="Før plan">
      <formula>NOT(ISERROR(SEARCH("Før plan",P13)))</formula>
    </cfRule>
  </conditionalFormatting>
  <conditionalFormatting sqref="O14:P14">
    <cfRule type="cellIs" dxfId="458" priority="457" operator="equal">
      <formula>"Sikker"</formula>
    </cfRule>
    <cfRule type="cellIs" dxfId="457" priority="458" operator="equal">
      <formula>"Ganske sikker"</formula>
    </cfRule>
    <cfRule type="containsText" dxfId="456" priority="459" operator="containsText" text="Usikker">
      <formula>NOT(ISERROR(SEARCH("Usikker",O14)))</formula>
    </cfRule>
  </conditionalFormatting>
  <conditionalFormatting sqref="O14">
    <cfRule type="containsText" dxfId="455" priority="454" operator="containsText" text="Etter plan">
      <formula>NOT(ISERROR(SEARCH("Etter plan",O14)))</formula>
    </cfRule>
    <cfRule type="containsText" dxfId="454" priority="455" operator="containsText" text="Som planlagt">
      <formula>NOT(ISERROR(SEARCH("Som planlagt",O14)))</formula>
    </cfRule>
    <cfRule type="containsText" dxfId="453" priority="456" operator="containsText" text="Før plan">
      <formula>NOT(ISERROR(SEARCH("Før plan",O14)))</formula>
    </cfRule>
  </conditionalFormatting>
  <conditionalFormatting sqref="P14">
    <cfRule type="containsText" dxfId="452" priority="451" operator="containsText" text="Etter plan">
      <formula>NOT(ISERROR(SEARCH("Etter plan",P14)))</formula>
    </cfRule>
    <cfRule type="containsText" dxfId="451" priority="452" operator="containsText" text="Som planlagt">
      <formula>NOT(ISERROR(SEARCH("Som planlagt",P14)))</formula>
    </cfRule>
    <cfRule type="containsText" dxfId="450" priority="453" operator="containsText" text="Før plan">
      <formula>NOT(ISERROR(SEARCH("Før plan",P14)))</formula>
    </cfRule>
  </conditionalFormatting>
  <conditionalFormatting sqref="O15:P15">
    <cfRule type="cellIs" dxfId="449" priority="448" operator="equal">
      <formula>"Sikker"</formula>
    </cfRule>
    <cfRule type="cellIs" dxfId="448" priority="449" operator="equal">
      <formula>"Ganske sikker"</formula>
    </cfRule>
    <cfRule type="containsText" dxfId="447" priority="450" operator="containsText" text="Usikker">
      <formula>NOT(ISERROR(SEARCH("Usikker",O15)))</formula>
    </cfRule>
  </conditionalFormatting>
  <conditionalFormatting sqref="O15">
    <cfRule type="containsText" dxfId="446" priority="445" operator="containsText" text="Etter plan">
      <formula>NOT(ISERROR(SEARCH("Etter plan",O15)))</formula>
    </cfRule>
    <cfRule type="containsText" dxfId="445" priority="446" operator="containsText" text="Som planlagt">
      <formula>NOT(ISERROR(SEARCH("Som planlagt",O15)))</formula>
    </cfRule>
    <cfRule type="containsText" dxfId="444" priority="447" operator="containsText" text="Før plan">
      <formula>NOT(ISERROR(SEARCH("Før plan",O15)))</formula>
    </cfRule>
  </conditionalFormatting>
  <conditionalFormatting sqref="P15">
    <cfRule type="containsText" dxfId="443" priority="442" operator="containsText" text="Etter plan">
      <formula>NOT(ISERROR(SEARCH("Etter plan",P15)))</formula>
    </cfRule>
    <cfRule type="containsText" dxfId="442" priority="443" operator="containsText" text="Som planlagt">
      <formula>NOT(ISERROR(SEARCH("Som planlagt",P15)))</formula>
    </cfRule>
    <cfRule type="containsText" dxfId="441" priority="444" operator="containsText" text="Før plan">
      <formula>NOT(ISERROR(SEARCH("Før plan",P15)))</formula>
    </cfRule>
  </conditionalFormatting>
  <conditionalFormatting sqref="O16:P16">
    <cfRule type="cellIs" dxfId="440" priority="439" operator="equal">
      <formula>"Sikker"</formula>
    </cfRule>
    <cfRule type="cellIs" dxfId="439" priority="440" operator="equal">
      <formula>"Ganske sikker"</formula>
    </cfRule>
    <cfRule type="containsText" dxfId="438" priority="441" operator="containsText" text="Usikker">
      <formula>NOT(ISERROR(SEARCH("Usikker",O16)))</formula>
    </cfRule>
  </conditionalFormatting>
  <conditionalFormatting sqref="O16">
    <cfRule type="containsText" dxfId="437" priority="436" operator="containsText" text="Etter plan">
      <formula>NOT(ISERROR(SEARCH("Etter plan",O16)))</formula>
    </cfRule>
    <cfRule type="containsText" dxfId="436" priority="437" operator="containsText" text="Som planlagt">
      <formula>NOT(ISERROR(SEARCH("Som planlagt",O16)))</formula>
    </cfRule>
    <cfRule type="containsText" dxfId="435" priority="438" operator="containsText" text="Før plan">
      <formula>NOT(ISERROR(SEARCH("Før plan",O16)))</formula>
    </cfRule>
  </conditionalFormatting>
  <conditionalFormatting sqref="P16">
    <cfRule type="containsText" dxfId="434" priority="433" operator="containsText" text="Etter plan">
      <formula>NOT(ISERROR(SEARCH("Etter plan",P16)))</formula>
    </cfRule>
    <cfRule type="containsText" dxfId="433" priority="434" operator="containsText" text="Som planlagt">
      <formula>NOT(ISERROR(SEARCH("Som planlagt",P16)))</formula>
    </cfRule>
    <cfRule type="containsText" dxfId="432" priority="435" operator="containsText" text="Før plan">
      <formula>NOT(ISERROR(SEARCH("Før plan",P16)))</formula>
    </cfRule>
  </conditionalFormatting>
  <conditionalFormatting sqref="O17:P17">
    <cfRule type="cellIs" dxfId="431" priority="430" operator="equal">
      <formula>"Sikker"</formula>
    </cfRule>
    <cfRule type="cellIs" dxfId="430" priority="431" operator="equal">
      <formula>"Ganske sikker"</formula>
    </cfRule>
    <cfRule type="containsText" dxfId="429" priority="432" operator="containsText" text="Usikker">
      <formula>NOT(ISERROR(SEARCH("Usikker",O17)))</formula>
    </cfRule>
  </conditionalFormatting>
  <conditionalFormatting sqref="O17">
    <cfRule type="containsText" dxfId="428" priority="427" operator="containsText" text="Etter plan">
      <formula>NOT(ISERROR(SEARCH("Etter plan",O17)))</formula>
    </cfRule>
    <cfRule type="containsText" dxfId="427" priority="428" operator="containsText" text="Som planlagt">
      <formula>NOT(ISERROR(SEARCH("Som planlagt",O17)))</formula>
    </cfRule>
    <cfRule type="containsText" dxfId="426" priority="429" operator="containsText" text="Før plan">
      <formula>NOT(ISERROR(SEARCH("Før plan",O17)))</formula>
    </cfRule>
  </conditionalFormatting>
  <conditionalFormatting sqref="P17">
    <cfRule type="containsText" dxfId="425" priority="424" operator="containsText" text="Etter plan">
      <formula>NOT(ISERROR(SEARCH("Etter plan",P17)))</formula>
    </cfRule>
    <cfRule type="containsText" dxfId="424" priority="425" operator="containsText" text="Som planlagt">
      <formula>NOT(ISERROR(SEARCH("Som planlagt",P17)))</formula>
    </cfRule>
    <cfRule type="containsText" dxfId="423" priority="426" operator="containsText" text="Før plan">
      <formula>NOT(ISERROR(SEARCH("Før plan",P17)))</formula>
    </cfRule>
  </conditionalFormatting>
  <conditionalFormatting sqref="O18:P18">
    <cfRule type="cellIs" dxfId="422" priority="421" operator="equal">
      <formula>"Sikker"</formula>
    </cfRule>
    <cfRule type="cellIs" dxfId="421" priority="422" operator="equal">
      <formula>"Ganske sikker"</formula>
    </cfRule>
    <cfRule type="containsText" dxfId="420" priority="423" operator="containsText" text="Usikker">
      <formula>NOT(ISERROR(SEARCH("Usikker",O18)))</formula>
    </cfRule>
  </conditionalFormatting>
  <conditionalFormatting sqref="O18">
    <cfRule type="containsText" dxfId="419" priority="418" operator="containsText" text="Etter plan">
      <formula>NOT(ISERROR(SEARCH("Etter plan",O18)))</formula>
    </cfRule>
    <cfRule type="containsText" dxfId="418" priority="419" operator="containsText" text="Som planlagt">
      <formula>NOT(ISERROR(SEARCH("Som planlagt",O18)))</formula>
    </cfRule>
    <cfRule type="containsText" dxfId="417" priority="420" operator="containsText" text="Før plan">
      <formula>NOT(ISERROR(SEARCH("Før plan",O18)))</formula>
    </cfRule>
  </conditionalFormatting>
  <conditionalFormatting sqref="P18">
    <cfRule type="containsText" dxfId="416" priority="415" operator="containsText" text="Etter plan">
      <formula>NOT(ISERROR(SEARCH("Etter plan",P18)))</formula>
    </cfRule>
    <cfRule type="containsText" dxfId="415" priority="416" operator="containsText" text="Som planlagt">
      <formula>NOT(ISERROR(SEARCH("Som planlagt",P18)))</formula>
    </cfRule>
    <cfRule type="containsText" dxfId="414" priority="417" operator="containsText" text="Før plan">
      <formula>NOT(ISERROR(SEARCH("Før plan",P18)))</formula>
    </cfRule>
  </conditionalFormatting>
  <conditionalFormatting sqref="O19:P19">
    <cfRule type="cellIs" dxfId="413" priority="412" operator="equal">
      <formula>"Sikker"</formula>
    </cfRule>
    <cfRule type="cellIs" dxfId="412" priority="413" operator="equal">
      <formula>"Ganske sikker"</formula>
    </cfRule>
    <cfRule type="containsText" dxfId="411" priority="414" operator="containsText" text="Usikker">
      <formula>NOT(ISERROR(SEARCH("Usikker",O19)))</formula>
    </cfRule>
  </conditionalFormatting>
  <conditionalFormatting sqref="O19">
    <cfRule type="containsText" dxfId="410" priority="409" operator="containsText" text="Etter plan">
      <formula>NOT(ISERROR(SEARCH("Etter plan",O19)))</formula>
    </cfRule>
    <cfRule type="containsText" dxfId="409" priority="410" operator="containsText" text="Som planlagt">
      <formula>NOT(ISERROR(SEARCH("Som planlagt",O19)))</formula>
    </cfRule>
    <cfRule type="containsText" dxfId="408" priority="411" operator="containsText" text="Før plan">
      <formula>NOT(ISERROR(SEARCH("Før plan",O19)))</formula>
    </cfRule>
  </conditionalFormatting>
  <conditionalFormatting sqref="P19">
    <cfRule type="containsText" dxfId="407" priority="406" operator="containsText" text="Etter plan">
      <formula>NOT(ISERROR(SEARCH("Etter plan",P19)))</formula>
    </cfRule>
    <cfRule type="containsText" dxfId="406" priority="407" operator="containsText" text="Som planlagt">
      <formula>NOT(ISERROR(SEARCH("Som planlagt",P19)))</formula>
    </cfRule>
    <cfRule type="containsText" dxfId="405" priority="408" operator="containsText" text="Før plan">
      <formula>NOT(ISERROR(SEARCH("Før plan",P19)))</formula>
    </cfRule>
  </conditionalFormatting>
  <conditionalFormatting sqref="O20:P20">
    <cfRule type="cellIs" dxfId="404" priority="403" operator="equal">
      <formula>"Sikker"</formula>
    </cfRule>
    <cfRule type="cellIs" dxfId="403" priority="404" operator="equal">
      <formula>"Ganske sikker"</formula>
    </cfRule>
    <cfRule type="containsText" dxfId="402" priority="405" operator="containsText" text="Usikker">
      <formula>NOT(ISERROR(SEARCH("Usikker",O20)))</formula>
    </cfRule>
  </conditionalFormatting>
  <conditionalFormatting sqref="O20">
    <cfRule type="containsText" dxfId="401" priority="400" operator="containsText" text="Etter plan">
      <formula>NOT(ISERROR(SEARCH("Etter plan",O20)))</formula>
    </cfRule>
    <cfRule type="containsText" dxfId="400" priority="401" operator="containsText" text="Som planlagt">
      <formula>NOT(ISERROR(SEARCH("Som planlagt",O20)))</formula>
    </cfRule>
    <cfRule type="containsText" dxfId="399" priority="402" operator="containsText" text="Før plan">
      <formula>NOT(ISERROR(SEARCH("Før plan",O20)))</formula>
    </cfRule>
  </conditionalFormatting>
  <conditionalFormatting sqref="P20">
    <cfRule type="containsText" dxfId="398" priority="397" operator="containsText" text="Etter plan">
      <formula>NOT(ISERROR(SEARCH("Etter plan",P20)))</formula>
    </cfRule>
    <cfRule type="containsText" dxfId="397" priority="398" operator="containsText" text="Som planlagt">
      <formula>NOT(ISERROR(SEARCH("Som planlagt",P20)))</formula>
    </cfRule>
    <cfRule type="containsText" dxfId="396" priority="399" operator="containsText" text="Før plan">
      <formula>NOT(ISERROR(SEARCH("Før plan",P20)))</formula>
    </cfRule>
  </conditionalFormatting>
  <conditionalFormatting sqref="O21:P21">
    <cfRule type="cellIs" dxfId="395" priority="394" operator="equal">
      <formula>"Sikker"</formula>
    </cfRule>
    <cfRule type="cellIs" dxfId="394" priority="395" operator="equal">
      <formula>"Ganske sikker"</formula>
    </cfRule>
    <cfRule type="containsText" dxfId="393" priority="396" operator="containsText" text="Usikker">
      <formula>NOT(ISERROR(SEARCH("Usikker",O21)))</formula>
    </cfRule>
  </conditionalFormatting>
  <conditionalFormatting sqref="O21">
    <cfRule type="containsText" dxfId="392" priority="391" operator="containsText" text="Etter plan">
      <formula>NOT(ISERROR(SEARCH("Etter plan",O21)))</formula>
    </cfRule>
    <cfRule type="containsText" dxfId="391" priority="392" operator="containsText" text="Som planlagt">
      <formula>NOT(ISERROR(SEARCH("Som planlagt",O21)))</formula>
    </cfRule>
    <cfRule type="containsText" dxfId="390" priority="393" operator="containsText" text="Før plan">
      <formula>NOT(ISERROR(SEARCH("Før plan",O21)))</formula>
    </cfRule>
  </conditionalFormatting>
  <conditionalFormatting sqref="P21">
    <cfRule type="containsText" dxfId="389" priority="388" operator="containsText" text="Etter plan">
      <formula>NOT(ISERROR(SEARCH("Etter plan",P21)))</formula>
    </cfRule>
    <cfRule type="containsText" dxfId="388" priority="389" operator="containsText" text="Som planlagt">
      <formula>NOT(ISERROR(SEARCH("Som planlagt",P21)))</formula>
    </cfRule>
    <cfRule type="containsText" dxfId="387" priority="390" operator="containsText" text="Før plan">
      <formula>NOT(ISERROR(SEARCH("Før plan",P21)))</formula>
    </cfRule>
  </conditionalFormatting>
  <conditionalFormatting sqref="O22:P22">
    <cfRule type="cellIs" dxfId="386" priority="385" operator="equal">
      <formula>"Sikker"</formula>
    </cfRule>
    <cfRule type="cellIs" dxfId="385" priority="386" operator="equal">
      <formula>"Ganske sikker"</formula>
    </cfRule>
    <cfRule type="containsText" dxfId="384" priority="387" operator="containsText" text="Usikker">
      <formula>NOT(ISERROR(SEARCH("Usikker",O22)))</formula>
    </cfRule>
  </conditionalFormatting>
  <conditionalFormatting sqref="O22">
    <cfRule type="containsText" dxfId="383" priority="382" operator="containsText" text="Etter plan">
      <formula>NOT(ISERROR(SEARCH("Etter plan",O22)))</formula>
    </cfRule>
    <cfRule type="containsText" dxfId="382" priority="383" operator="containsText" text="Som planlagt">
      <formula>NOT(ISERROR(SEARCH("Som planlagt",O22)))</formula>
    </cfRule>
    <cfRule type="containsText" dxfId="381" priority="384" operator="containsText" text="Før plan">
      <formula>NOT(ISERROR(SEARCH("Før plan",O22)))</formula>
    </cfRule>
  </conditionalFormatting>
  <conditionalFormatting sqref="P22">
    <cfRule type="containsText" dxfId="380" priority="379" operator="containsText" text="Etter plan">
      <formula>NOT(ISERROR(SEARCH("Etter plan",P22)))</formula>
    </cfRule>
    <cfRule type="containsText" dxfId="379" priority="380" operator="containsText" text="Som planlagt">
      <formula>NOT(ISERROR(SEARCH("Som planlagt",P22)))</formula>
    </cfRule>
    <cfRule type="containsText" dxfId="378" priority="381" operator="containsText" text="Før plan">
      <formula>NOT(ISERROR(SEARCH("Før plan",P22)))</formula>
    </cfRule>
  </conditionalFormatting>
  <conditionalFormatting sqref="O23:P23">
    <cfRule type="cellIs" dxfId="377" priority="376" operator="equal">
      <formula>"Sikker"</formula>
    </cfRule>
    <cfRule type="cellIs" dxfId="376" priority="377" operator="equal">
      <formula>"Ganske sikker"</formula>
    </cfRule>
    <cfRule type="containsText" dxfId="375" priority="378" operator="containsText" text="Usikker">
      <formula>NOT(ISERROR(SEARCH("Usikker",O23)))</formula>
    </cfRule>
  </conditionalFormatting>
  <conditionalFormatting sqref="O23">
    <cfRule type="containsText" dxfId="374" priority="373" operator="containsText" text="Etter plan">
      <formula>NOT(ISERROR(SEARCH("Etter plan",O23)))</formula>
    </cfRule>
    <cfRule type="containsText" dxfId="373" priority="374" operator="containsText" text="Som planlagt">
      <formula>NOT(ISERROR(SEARCH("Som planlagt",O23)))</formula>
    </cfRule>
    <cfRule type="containsText" dxfId="372" priority="375" operator="containsText" text="Før plan">
      <formula>NOT(ISERROR(SEARCH("Før plan",O23)))</formula>
    </cfRule>
  </conditionalFormatting>
  <conditionalFormatting sqref="P23">
    <cfRule type="containsText" dxfId="371" priority="370" operator="containsText" text="Etter plan">
      <formula>NOT(ISERROR(SEARCH("Etter plan",P23)))</formula>
    </cfRule>
    <cfRule type="containsText" dxfId="370" priority="371" operator="containsText" text="Som planlagt">
      <formula>NOT(ISERROR(SEARCH("Som planlagt",P23)))</formula>
    </cfRule>
    <cfRule type="containsText" dxfId="369" priority="372" operator="containsText" text="Før plan">
      <formula>NOT(ISERROR(SEARCH("Før plan",P23)))</formula>
    </cfRule>
  </conditionalFormatting>
  <conditionalFormatting sqref="O24:P24">
    <cfRule type="cellIs" dxfId="368" priority="367" operator="equal">
      <formula>"Sikker"</formula>
    </cfRule>
    <cfRule type="cellIs" dxfId="367" priority="368" operator="equal">
      <formula>"Ganske sikker"</formula>
    </cfRule>
    <cfRule type="containsText" dxfId="366" priority="369" operator="containsText" text="Usikker">
      <formula>NOT(ISERROR(SEARCH("Usikker",O24)))</formula>
    </cfRule>
  </conditionalFormatting>
  <conditionalFormatting sqref="O24">
    <cfRule type="containsText" dxfId="365" priority="364" operator="containsText" text="Etter plan">
      <formula>NOT(ISERROR(SEARCH("Etter plan",O24)))</formula>
    </cfRule>
    <cfRule type="containsText" dxfId="364" priority="365" operator="containsText" text="Som planlagt">
      <formula>NOT(ISERROR(SEARCH("Som planlagt",O24)))</formula>
    </cfRule>
    <cfRule type="containsText" dxfId="363" priority="366" operator="containsText" text="Før plan">
      <formula>NOT(ISERROR(SEARCH("Før plan",O24)))</formula>
    </cfRule>
  </conditionalFormatting>
  <conditionalFormatting sqref="P24">
    <cfRule type="containsText" dxfId="362" priority="361" operator="containsText" text="Etter plan">
      <formula>NOT(ISERROR(SEARCH("Etter plan",P24)))</formula>
    </cfRule>
    <cfRule type="containsText" dxfId="361" priority="362" operator="containsText" text="Som planlagt">
      <formula>NOT(ISERROR(SEARCH("Som planlagt",P24)))</formula>
    </cfRule>
    <cfRule type="containsText" dxfId="360" priority="363" operator="containsText" text="Før plan">
      <formula>NOT(ISERROR(SEARCH("Før plan",P24)))</formula>
    </cfRule>
  </conditionalFormatting>
  <conditionalFormatting sqref="O25:P25">
    <cfRule type="cellIs" dxfId="359" priority="358" operator="equal">
      <formula>"Sikker"</formula>
    </cfRule>
    <cfRule type="cellIs" dxfId="358" priority="359" operator="equal">
      <formula>"Ganske sikker"</formula>
    </cfRule>
    <cfRule type="containsText" dxfId="357" priority="360" operator="containsText" text="Usikker">
      <formula>NOT(ISERROR(SEARCH("Usikker",O25)))</formula>
    </cfRule>
  </conditionalFormatting>
  <conditionalFormatting sqref="O25">
    <cfRule type="containsText" dxfId="356" priority="355" operator="containsText" text="Etter plan">
      <formula>NOT(ISERROR(SEARCH("Etter plan",O25)))</formula>
    </cfRule>
    <cfRule type="containsText" dxfId="355" priority="356" operator="containsText" text="Som planlagt">
      <formula>NOT(ISERROR(SEARCH("Som planlagt",O25)))</formula>
    </cfRule>
    <cfRule type="containsText" dxfId="354" priority="357" operator="containsText" text="Før plan">
      <formula>NOT(ISERROR(SEARCH("Før plan",O25)))</formula>
    </cfRule>
  </conditionalFormatting>
  <conditionalFormatting sqref="P25">
    <cfRule type="containsText" dxfId="353" priority="352" operator="containsText" text="Etter plan">
      <formula>NOT(ISERROR(SEARCH("Etter plan",P25)))</formula>
    </cfRule>
    <cfRule type="containsText" dxfId="352" priority="353" operator="containsText" text="Som planlagt">
      <formula>NOT(ISERROR(SEARCH("Som planlagt",P25)))</formula>
    </cfRule>
    <cfRule type="containsText" dxfId="351" priority="354" operator="containsText" text="Før plan">
      <formula>NOT(ISERROR(SEARCH("Før plan",P25)))</formula>
    </cfRule>
  </conditionalFormatting>
  <conditionalFormatting sqref="O26:P26">
    <cfRule type="cellIs" dxfId="350" priority="349" operator="equal">
      <formula>"Sikker"</formula>
    </cfRule>
    <cfRule type="cellIs" dxfId="349" priority="350" operator="equal">
      <formula>"Ganske sikker"</formula>
    </cfRule>
    <cfRule type="containsText" dxfId="348" priority="351" operator="containsText" text="Usikker">
      <formula>NOT(ISERROR(SEARCH("Usikker",O26)))</formula>
    </cfRule>
  </conditionalFormatting>
  <conditionalFormatting sqref="O26">
    <cfRule type="containsText" dxfId="347" priority="346" operator="containsText" text="Etter plan">
      <formula>NOT(ISERROR(SEARCH("Etter plan",O26)))</formula>
    </cfRule>
    <cfRule type="containsText" dxfId="346" priority="347" operator="containsText" text="Som planlagt">
      <formula>NOT(ISERROR(SEARCH("Som planlagt",O26)))</formula>
    </cfRule>
    <cfRule type="containsText" dxfId="345" priority="348" operator="containsText" text="Før plan">
      <formula>NOT(ISERROR(SEARCH("Før plan",O26)))</formula>
    </cfRule>
  </conditionalFormatting>
  <conditionalFormatting sqref="P26">
    <cfRule type="containsText" dxfId="344" priority="343" operator="containsText" text="Etter plan">
      <formula>NOT(ISERROR(SEARCH("Etter plan",P26)))</formula>
    </cfRule>
    <cfRule type="containsText" dxfId="343" priority="344" operator="containsText" text="Som planlagt">
      <formula>NOT(ISERROR(SEARCH("Som planlagt",P26)))</formula>
    </cfRule>
    <cfRule type="containsText" dxfId="342" priority="345" operator="containsText" text="Før plan">
      <formula>NOT(ISERROR(SEARCH("Før plan",P26)))</formula>
    </cfRule>
  </conditionalFormatting>
  <conditionalFormatting sqref="O29:P30">
    <cfRule type="cellIs" dxfId="341" priority="340" operator="equal">
      <formula>"Sikker"</formula>
    </cfRule>
    <cfRule type="cellIs" dxfId="340" priority="341" operator="equal">
      <formula>"Ganske sikker"</formula>
    </cfRule>
    <cfRule type="containsText" dxfId="339" priority="342" operator="containsText" text="Usikker">
      <formula>NOT(ISERROR(SEARCH("Usikker",O29)))</formula>
    </cfRule>
  </conditionalFormatting>
  <conditionalFormatting sqref="O29:O30">
    <cfRule type="containsText" dxfId="338" priority="337" operator="containsText" text="Etter plan">
      <formula>NOT(ISERROR(SEARCH("Etter plan",O29)))</formula>
    </cfRule>
    <cfRule type="containsText" dxfId="337" priority="338" operator="containsText" text="Som planlagt">
      <formula>NOT(ISERROR(SEARCH("Som planlagt",O29)))</formula>
    </cfRule>
    <cfRule type="containsText" dxfId="336" priority="339" operator="containsText" text="Før plan">
      <formula>NOT(ISERROR(SEARCH("Før plan",O29)))</formula>
    </cfRule>
  </conditionalFormatting>
  <conditionalFormatting sqref="P29:P30">
    <cfRule type="containsText" dxfId="335" priority="334" operator="containsText" text="Etter plan">
      <formula>NOT(ISERROR(SEARCH("Etter plan",P29)))</formula>
    </cfRule>
    <cfRule type="containsText" dxfId="334" priority="335" operator="containsText" text="Som planlagt">
      <formula>NOT(ISERROR(SEARCH("Som planlagt",P29)))</formula>
    </cfRule>
    <cfRule type="containsText" dxfId="333" priority="336" operator="containsText" text="Før plan">
      <formula>NOT(ISERROR(SEARCH("Før plan",P29)))</formula>
    </cfRule>
  </conditionalFormatting>
  <conditionalFormatting sqref="O27:O28">
    <cfRule type="containsText" dxfId="332" priority="328" operator="containsText" text="Etter plan">
      <formula>NOT(ISERROR(SEARCH("Etter plan",O27)))</formula>
    </cfRule>
    <cfRule type="containsText" dxfId="331" priority="329" operator="containsText" text="Som planlagt">
      <formula>NOT(ISERROR(SEARCH("Som planlagt",O27)))</formula>
    </cfRule>
    <cfRule type="containsText" dxfId="330" priority="330" operator="containsText" text="Før plan">
      <formula>NOT(ISERROR(SEARCH("Før plan",O27)))</formula>
    </cfRule>
  </conditionalFormatting>
  <conditionalFormatting sqref="O27:P28">
    <cfRule type="cellIs" dxfId="329" priority="331" operator="equal">
      <formula>"Sikker"</formula>
    </cfRule>
    <cfRule type="cellIs" dxfId="328" priority="332" operator="equal">
      <formula>"Ganske sikker"</formula>
    </cfRule>
    <cfRule type="containsText" dxfId="327" priority="333" operator="containsText" text="Usikker">
      <formula>NOT(ISERROR(SEARCH("Usikker",O27)))</formula>
    </cfRule>
  </conditionalFormatting>
  <conditionalFormatting sqref="P27:P28">
    <cfRule type="containsText" dxfId="326" priority="325" operator="containsText" text="Etter plan">
      <formula>NOT(ISERROR(SEARCH("Etter plan",P27)))</formula>
    </cfRule>
    <cfRule type="containsText" dxfId="325" priority="326" operator="containsText" text="Som planlagt">
      <formula>NOT(ISERROR(SEARCH("Som planlagt",P27)))</formula>
    </cfRule>
    <cfRule type="containsText" dxfId="324" priority="327" operator="containsText" text="Før plan">
      <formula>NOT(ISERROR(SEARCH("Før plan",P27)))</formula>
    </cfRule>
  </conditionalFormatting>
  <conditionalFormatting sqref="O31:P31">
    <cfRule type="cellIs" dxfId="323" priority="322" operator="equal">
      <formula>"Sikker"</formula>
    </cfRule>
    <cfRule type="cellIs" dxfId="322" priority="323" operator="equal">
      <formula>"Ganske sikker"</formula>
    </cfRule>
    <cfRule type="containsText" dxfId="321" priority="324" operator="containsText" text="Usikker">
      <formula>NOT(ISERROR(SEARCH("Usikker",O31)))</formula>
    </cfRule>
  </conditionalFormatting>
  <conditionalFormatting sqref="O31">
    <cfRule type="containsText" dxfId="320" priority="319" operator="containsText" text="Etter plan">
      <formula>NOT(ISERROR(SEARCH("Etter plan",O31)))</formula>
    </cfRule>
    <cfRule type="containsText" dxfId="319" priority="320" operator="containsText" text="Som planlagt">
      <formula>NOT(ISERROR(SEARCH("Som planlagt",O31)))</formula>
    </cfRule>
    <cfRule type="containsText" dxfId="318" priority="321" operator="containsText" text="Før plan">
      <formula>NOT(ISERROR(SEARCH("Før plan",O31)))</formula>
    </cfRule>
  </conditionalFormatting>
  <conditionalFormatting sqref="O32:P39">
    <cfRule type="cellIs" dxfId="317" priority="316" operator="equal">
      <formula>"Sikker"</formula>
    </cfRule>
    <cfRule type="cellIs" dxfId="316" priority="317" operator="equal">
      <formula>"Ganske sikker"</formula>
    </cfRule>
    <cfRule type="containsText" dxfId="315" priority="318" operator="containsText" text="Usikker">
      <formula>NOT(ISERROR(SEARCH("Usikker",O32)))</formula>
    </cfRule>
  </conditionalFormatting>
  <conditionalFormatting sqref="O32:O39">
    <cfRule type="containsText" dxfId="314" priority="313" operator="containsText" text="Etter plan">
      <formula>NOT(ISERROR(SEARCH("Etter plan",O32)))</formula>
    </cfRule>
    <cfRule type="containsText" dxfId="313" priority="314" operator="containsText" text="Som planlagt">
      <formula>NOT(ISERROR(SEARCH("Som planlagt",O32)))</formula>
    </cfRule>
    <cfRule type="containsText" dxfId="312" priority="315" operator="containsText" text="Før plan">
      <formula>NOT(ISERROR(SEARCH("Før plan",O32)))</formula>
    </cfRule>
  </conditionalFormatting>
  <conditionalFormatting sqref="O40:P40">
    <cfRule type="cellIs" dxfId="311" priority="310" operator="equal">
      <formula>"Sikker"</formula>
    </cfRule>
    <cfRule type="cellIs" dxfId="310" priority="311" operator="equal">
      <formula>"Ganske sikker"</formula>
    </cfRule>
    <cfRule type="containsText" dxfId="309" priority="312" operator="containsText" text="Usikker">
      <formula>NOT(ISERROR(SEARCH("Usikker",O40)))</formula>
    </cfRule>
  </conditionalFormatting>
  <conditionalFormatting sqref="O40">
    <cfRule type="containsText" dxfId="308" priority="307" operator="containsText" text="Etter plan">
      <formula>NOT(ISERROR(SEARCH("Etter plan",O40)))</formula>
    </cfRule>
    <cfRule type="containsText" dxfId="307" priority="308" operator="containsText" text="Som planlagt">
      <formula>NOT(ISERROR(SEARCH("Som planlagt",O40)))</formula>
    </cfRule>
    <cfRule type="containsText" dxfId="306" priority="309" operator="containsText" text="Før plan">
      <formula>NOT(ISERROR(SEARCH("Før plan",O40)))</formula>
    </cfRule>
  </conditionalFormatting>
  <conditionalFormatting sqref="O41:P41">
    <cfRule type="cellIs" dxfId="305" priority="304" operator="equal">
      <formula>"Sikker"</formula>
    </cfRule>
    <cfRule type="cellIs" dxfId="304" priority="305" operator="equal">
      <formula>"Ganske sikker"</formula>
    </cfRule>
    <cfRule type="containsText" dxfId="303" priority="306" operator="containsText" text="Usikker">
      <formula>NOT(ISERROR(SEARCH("Usikker",O41)))</formula>
    </cfRule>
  </conditionalFormatting>
  <conditionalFormatting sqref="O41">
    <cfRule type="containsText" dxfId="302" priority="301" operator="containsText" text="Etter plan">
      <formula>NOT(ISERROR(SEARCH("Etter plan",O41)))</formula>
    </cfRule>
    <cfRule type="containsText" dxfId="301" priority="302" operator="containsText" text="Som planlagt">
      <formula>NOT(ISERROR(SEARCH("Som planlagt",O41)))</formula>
    </cfRule>
    <cfRule type="containsText" dxfId="300" priority="303" operator="containsText" text="Før plan">
      <formula>NOT(ISERROR(SEARCH("Før plan",O41)))</formula>
    </cfRule>
  </conditionalFormatting>
  <conditionalFormatting sqref="O42:P42">
    <cfRule type="cellIs" dxfId="299" priority="298" operator="equal">
      <formula>"Sikker"</formula>
    </cfRule>
    <cfRule type="cellIs" dxfId="298" priority="299" operator="equal">
      <formula>"Ganske sikker"</formula>
    </cfRule>
    <cfRule type="containsText" dxfId="297" priority="300" operator="containsText" text="Usikker">
      <formula>NOT(ISERROR(SEARCH("Usikker",O42)))</formula>
    </cfRule>
  </conditionalFormatting>
  <conditionalFormatting sqref="O42">
    <cfRule type="containsText" dxfId="296" priority="295" operator="containsText" text="Etter plan">
      <formula>NOT(ISERROR(SEARCH("Etter plan",O42)))</formula>
    </cfRule>
    <cfRule type="containsText" dxfId="295" priority="296" operator="containsText" text="Som planlagt">
      <formula>NOT(ISERROR(SEARCH("Som planlagt",O42)))</formula>
    </cfRule>
    <cfRule type="containsText" dxfId="294" priority="297" operator="containsText" text="Før plan">
      <formula>NOT(ISERROR(SEARCH("Før plan",O42)))</formula>
    </cfRule>
  </conditionalFormatting>
  <conditionalFormatting sqref="O43:P43">
    <cfRule type="cellIs" dxfId="293" priority="292" operator="equal">
      <formula>"Sikker"</formula>
    </cfRule>
    <cfRule type="cellIs" dxfId="292" priority="293" operator="equal">
      <formula>"Ganske sikker"</formula>
    </cfRule>
    <cfRule type="containsText" dxfId="291" priority="294" operator="containsText" text="Usikker">
      <formula>NOT(ISERROR(SEARCH("Usikker",O43)))</formula>
    </cfRule>
  </conditionalFormatting>
  <conditionalFormatting sqref="O43">
    <cfRule type="containsText" dxfId="290" priority="289" operator="containsText" text="Etter plan">
      <formula>NOT(ISERROR(SEARCH("Etter plan",O43)))</formula>
    </cfRule>
    <cfRule type="containsText" dxfId="289" priority="290" operator="containsText" text="Som planlagt">
      <formula>NOT(ISERROR(SEARCH("Som planlagt",O43)))</formula>
    </cfRule>
    <cfRule type="containsText" dxfId="288" priority="291" operator="containsText" text="Før plan">
      <formula>NOT(ISERROR(SEARCH("Før plan",O43)))</formula>
    </cfRule>
  </conditionalFormatting>
  <conditionalFormatting sqref="O44:P44">
    <cfRule type="cellIs" dxfId="287" priority="286" operator="equal">
      <formula>"Sikker"</formula>
    </cfRule>
    <cfRule type="cellIs" dxfId="286" priority="287" operator="equal">
      <formula>"Ganske sikker"</formula>
    </cfRule>
    <cfRule type="containsText" dxfId="285" priority="288" operator="containsText" text="Usikker">
      <formula>NOT(ISERROR(SEARCH("Usikker",O44)))</formula>
    </cfRule>
  </conditionalFormatting>
  <conditionalFormatting sqref="O44">
    <cfRule type="containsText" dxfId="284" priority="283" operator="containsText" text="Etter plan">
      <formula>NOT(ISERROR(SEARCH("Etter plan",O44)))</formula>
    </cfRule>
    <cfRule type="containsText" dxfId="283" priority="284" operator="containsText" text="Som planlagt">
      <formula>NOT(ISERROR(SEARCH("Som planlagt",O44)))</formula>
    </cfRule>
    <cfRule type="containsText" dxfId="282" priority="285" operator="containsText" text="Før plan">
      <formula>NOT(ISERROR(SEARCH("Før plan",O44)))</formula>
    </cfRule>
  </conditionalFormatting>
  <conditionalFormatting sqref="O45:P46">
    <cfRule type="cellIs" dxfId="281" priority="280" operator="equal">
      <formula>"Sikker"</formula>
    </cfRule>
    <cfRule type="cellIs" dxfId="280" priority="281" operator="equal">
      <formula>"Ganske sikker"</formula>
    </cfRule>
    <cfRule type="containsText" dxfId="279" priority="282" operator="containsText" text="Usikker">
      <formula>NOT(ISERROR(SEARCH("Usikker",O45)))</formula>
    </cfRule>
  </conditionalFormatting>
  <conditionalFormatting sqref="O45:O46">
    <cfRule type="containsText" dxfId="278" priority="277" operator="containsText" text="Etter plan">
      <formula>NOT(ISERROR(SEARCH("Etter plan",O45)))</formula>
    </cfRule>
    <cfRule type="containsText" dxfId="277" priority="278" operator="containsText" text="Som planlagt">
      <formula>NOT(ISERROR(SEARCH("Som planlagt",O45)))</formula>
    </cfRule>
    <cfRule type="containsText" dxfId="276" priority="279" operator="containsText" text="Før plan">
      <formula>NOT(ISERROR(SEARCH("Før plan",O45)))</formula>
    </cfRule>
  </conditionalFormatting>
  <conditionalFormatting sqref="O47:P47">
    <cfRule type="cellIs" dxfId="275" priority="274" operator="equal">
      <formula>"Sikker"</formula>
    </cfRule>
    <cfRule type="cellIs" dxfId="274" priority="275" operator="equal">
      <formula>"Ganske sikker"</formula>
    </cfRule>
    <cfRule type="containsText" dxfId="273" priority="276" operator="containsText" text="Usikker">
      <formula>NOT(ISERROR(SEARCH("Usikker",O47)))</formula>
    </cfRule>
  </conditionalFormatting>
  <conditionalFormatting sqref="O47">
    <cfRule type="containsText" dxfId="272" priority="271" operator="containsText" text="Etter plan">
      <formula>NOT(ISERROR(SEARCH("Etter plan",O47)))</formula>
    </cfRule>
    <cfRule type="containsText" dxfId="271" priority="272" operator="containsText" text="Som planlagt">
      <formula>NOT(ISERROR(SEARCH("Som planlagt",O47)))</formula>
    </cfRule>
    <cfRule type="containsText" dxfId="270" priority="273" operator="containsText" text="Før plan">
      <formula>NOT(ISERROR(SEARCH("Før plan",O47)))</formula>
    </cfRule>
  </conditionalFormatting>
  <conditionalFormatting sqref="O48:P48">
    <cfRule type="cellIs" dxfId="269" priority="268" operator="equal">
      <formula>"Sikker"</formula>
    </cfRule>
    <cfRule type="cellIs" dxfId="268" priority="269" operator="equal">
      <formula>"Ganske sikker"</formula>
    </cfRule>
    <cfRule type="containsText" dxfId="267" priority="270" operator="containsText" text="Usikker">
      <formula>NOT(ISERROR(SEARCH("Usikker",O48)))</formula>
    </cfRule>
  </conditionalFormatting>
  <conditionalFormatting sqref="O48">
    <cfRule type="containsText" dxfId="266" priority="265" operator="containsText" text="Etter plan">
      <formula>NOT(ISERROR(SEARCH("Etter plan",O48)))</formula>
    </cfRule>
    <cfRule type="containsText" dxfId="265" priority="266" operator="containsText" text="Som planlagt">
      <formula>NOT(ISERROR(SEARCH("Som planlagt",O48)))</formula>
    </cfRule>
    <cfRule type="containsText" dxfId="264" priority="267" operator="containsText" text="Før plan">
      <formula>NOT(ISERROR(SEARCH("Før plan",O48)))</formula>
    </cfRule>
  </conditionalFormatting>
  <conditionalFormatting sqref="O49:P49">
    <cfRule type="cellIs" dxfId="263" priority="262" operator="equal">
      <formula>"Sikker"</formula>
    </cfRule>
    <cfRule type="cellIs" dxfId="262" priority="263" operator="equal">
      <formula>"Ganske sikker"</formula>
    </cfRule>
    <cfRule type="containsText" dxfId="261" priority="264" operator="containsText" text="Usikker">
      <formula>NOT(ISERROR(SEARCH("Usikker",O49)))</formula>
    </cfRule>
  </conditionalFormatting>
  <conditionalFormatting sqref="O49">
    <cfRule type="containsText" dxfId="260" priority="259" operator="containsText" text="Etter plan">
      <formula>NOT(ISERROR(SEARCH("Etter plan",O49)))</formula>
    </cfRule>
    <cfRule type="containsText" dxfId="259" priority="260" operator="containsText" text="Som planlagt">
      <formula>NOT(ISERROR(SEARCH("Som planlagt",O49)))</formula>
    </cfRule>
    <cfRule type="containsText" dxfId="258" priority="261" operator="containsText" text="Før plan">
      <formula>NOT(ISERROR(SEARCH("Før plan",O49)))</formula>
    </cfRule>
  </conditionalFormatting>
  <conditionalFormatting sqref="O50:P50">
    <cfRule type="cellIs" dxfId="257" priority="256" operator="equal">
      <formula>"Sikker"</formula>
    </cfRule>
    <cfRule type="cellIs" dxfId="256" priority="257" operator="equal">
      <formula>"Ganske sikker"</formula>
    </cfRule>
    <cfRule type="containsText" dxfId="255" priority="258" operator="containsText" text="Usikker">
      <formula>NOT(ISERROR(SEARCH("Usikker",O50)))</formula>
    </cfRule>
  </conditionalFormatting>
  <conditionalFormatting sqref="O50">
    <cfRule type="containsText" dxfId="254" priority="253" operator="containsText" text="Etter plan">
      <formula>NOT(ISERROR(SEARCH("Etter plan",O50)))</formula>
    </cfRule>
    <cfRule type="containsText" dxfId="253" priority="254" operator="containsText" text="Som planlagt">
      <formula>NOT(ISERROR(SEARCH("Som planlagt",O50)))</formula>
    </cfRule>
    <cfRule type="containsText" dxfId="252" priority="255" operator="containsText" text="Før plan">
      <formula>NOT(ISERROR(SEARCH("Før plan",O50)))</formula>
    </cfRule>
  </conditionalFormatting>
  <conditionalFormatting sqref="O51:P51">
    <cfRule type="cellIs" dxfId="251" priority="250" operator="equal">
      <formula>"Sikker"</formula>
    </cfRule>
    <cfRule type="cellIs" dxfId="250" priority="251" operator="equal">
      <formula>"Ganske sikker"</formula>
    </cfRule>
    <cfRule type="containsText" dxfId="249" priority="252" operator="containsText" text="Usikker">
      <formula>NOT(ISERROR(SEARCH("Usikker",O51)))</formula>
    </cfRule>
  </conditionalFormatting>
  <conditionalFormatting sqref="O51">
    <cfRule type="containsText" dxfId="248" priority="247" operator="containsText" text="Etter plan">
      <formula>NOT(ISERROR(SEARCH("Etter plan",O51)))</formula>
    </cfRule>
    <cfRule type="containsText" dxfId="247" priority="248" operator="containsText" text="Som planlagt">
      <formula>NOT(ISERROR(SEARCH("Som planlagt",O51)))</formula>
    </cfRule>
    <cfRule type="containsText" dxfId="246" priority="249" operator="containsText" text="Før plan">
      <formula>NOT(ISERROR(SEARCH("Før plan",O51)))</formula>
    </cfRule>
  </conditionalFormatting>
  <conditionalFormatting sqref="O52:P52">
    <cfRule type="cellIs" dxfId="245" priority="244" operator="equal">
      <formula>"Sikker"</formula>
    </cfRule>
    <cfRule type="cellIs" dxfId="244" priority="245" operator="equal">
      <formula>"Ganske sikker"</formula>
    </cfRule>
    <cfRule type="containsText" dxfId="243" priority="246" operator="containsText" text="Usikker">
      <formula>NOT(ISERROR(SEARCH("Usikker",O52)))</formula>
    </cfRule>
  </conditionalFormatting>
  <conditionalFormatting sqref="O52">
    <cfRule type="containsText" dxfId="242" priority="241" operator="containsText" text="Etter plan">
      <formula>NOT(ISERROR(SEARCH("Etter plan",O52)))</formula>
    </cfRule>
    <cfRule type="containsText" dxfId="241" priority="242" operator="containsText" text="Som planlagt">
      <formula>NOT(ISERROR(SEARCH("Som planlagt",O52)))</formula>
    </cfRule>
    <cfRule type="containsText" dxfId="240" priority="243" operator="containsText" text="Før plan">
      <formula>NOT(ISERROR(SEARCH("Før plan",O52)))</formula>
    </cfRule>
  </conditionalFormatting>
  <conditionalFormatting sqref="O53:P53">
    <cfRule type="cellIs" dxfId="239" priority="238" operator="equal">
      <formula>"Sikker"</formula>
    </cfRule>
    <cfRule type="cellIs" dxfId="238" priority="239" operator="equal">
      <formula>"Ganske sikker"</formula>
    </cfRule>
    <cfRule type="containsText" dxfId="237" priority="240" operator="containsText" text="Usikker">
      <formula>NOT(ISERROR(SEARCH("Usikker",O53)))</formula>
    </cfRule>
  </conditionalFormatting>
  <conditionalFormatting sqref="O53">
    <cfRule type="containsText" dxfId="236" priority="235" operator="containsText" text="Etter plan">
      <formula>NOT(ISERROR(SEARCH("Etter plan",O53)))</formula>
    </cfRule>
    <cfRule type="containsText" dxfId="235" priority="236" operator="containsText" text="Som planlagt">
      <formula>NOT(ISERROR(SEARCH("Som planlagt",O53)))</formula>
    </cfRule>
    <cfRule type="containsText" dxfId="234" priority="237" operator="containsText" text="Før plan">
      <formula>NOT(ISERROR(SEARCH("Før plan",O53)))</formula>
    </cfRule>
  </conditionalFormatting>
  <conditionalFormatting sqref="O54:P54">
    <cfRule type="cellIs" dxfId="233" priority="232" operator="equal">
      <formula>"Sikker"</formula>
    </cfRule>
    <cfRule type="cellIs" dxfId="232" priority="233" operator="equal">
      <formula>"Ganske sikker"</formula>
    </cfRule>
    <cfRule type="containsText" dxfId="231" priority="234" operator="containsText" text="Usikker">
      <formula>NOT(ISERROR(SEARCH("Usikker",O54)))</formula>
    </cfRule>
  </conditionalFormatting>
  <conditionalFormatting sqref="O54">
    <cfRule type="containsText" dxfId="230" priority="229" operator="containsText" text="Etter plan">
      <formula>NOT(ISERROR(SEARCH("Etter plan",O54)))</formula>
    </cfRule>
    <cfRule type="containsText" dxfId="229" priority="230" operator="containsText" text="Som planlagt">
      <formula>NOT(ISERROR(SEARCH("Som planlagt",O54)))</formula>
    </cfRule>
    <cfRule type="containsText" dxfId="228" priority="231" operator="containsText" text="Før plan">
      <formula>NOT(ISERROR(SEARCH("Før plan",O54)))</formula>
    </cfRule>
  </conditionalFormatting>
  <conditionalFormatting sqref="O55:P55">
    <cfRule type="cellIs" dxfId="227" priority="226" operator="equal">
      <formula>"Sikker"</formula>
    </cfRule>
    <cfRule type="cellIs" dxfId="226" priority="227" operator="equal">
      <formula>"Ganske sikker"</formula>
    </cfRule>
    <cfRule type="containsText" dxfId="225" priority="228" operator="containsText" text="Usikker">
      <formula>NOT(ISERROR(SEARCH("Usikker",O55)))</formula>
    </cfRule>
  </conditionalFormatting>
  <conditionalFormatting sqref="O55">
    <cfRule type="containsText" dxfId="224" priority="223" operator="containsText" text="Etter plan">
      <formula>NOT(ISERROR(SEARCH("Etter plan",O55)))</formula>
    </cfRule>
    <cfRule type="containsText" dxfId="223" priority="224" operator="containsText" text="Som planlagt">
      <formula>NOT(ISERROR(SEARCH("Som planlagt",O55)))</formula>
    </cfRule>
    <cfRule type="containsText" dxfId="222" priority="225" operator="containsText" text="Før plan">
      <formula>NOT(ISERROR(SEARCH("Før plan",O55)))</formula>
    </cfRule>
  </conditionalFormatting>
  <conditionalFormatting sqref="O56:P56">
    <cfRule type="cellIs" dxfId="221" priority="220" operator="equal">
      <formula>"Sikker"</formula>
    </cfRule>
    <cfRule type="cellIs" dxfId="220" priority="221" operator="equal">
      <formula>"Ganske sikker"</formula>
    </cfRule>
    <cfRule type="containsText" dxfId="219" priority="222" operator="containsText" text="Usikker">
      <formula>NOT(ISERROR(SEARCH("Usikker",O56)))</formula>
    </cfRule>
  </conditionalFormatting>
  <conditionalFormatting sqref="O56">
    <cfRule type="containsText" dxfId="218" priority="217" operator="containsText" text="Etter plan">
      <formula>NOT(ISERROR(SEARCH("Etter plan",O56)))</formula>
    </cfRule>
    <cfRule type="containsText" dxfId="217" priority="218" operator="containsText" text="Som planlagt">
      <formula>NOT(ISERROR(SEARCH("Som planlagt",O56)))</formula>
    </cfRule>
    <cfRule type="containsText" dxfId="216" priority="219" operator="containsText" text="Før plan">
      <formula>NOT(ISERROR(SEARCH("Før plan",O56)))</formula>
    </cfRule>
  </conditionalFormatting>
  <conditionalFormatting sqref="O57:P57">
    <cfRule type="cellIs" dxfId="215" priority="214" operator="equal">
      <formula>"Sikker"</formula>
    </cfRule>
    <cfRule type="cellIs" dxfId="214" priority="215" operator="equal">
      <formula>"Ganske sikker"</formula>
    </cfRule>
    <cfRule type="containsText" dxfId="213" priority="216" operator="containsText" text="Usikker">
      <formula>NOT(ISERROR(SEARCH("Usikker",O57)))</formula>
    </cfRule>
  </conditionalFormatting>
  <conditionalFormatting sqref="O57">
    <cfRule type="containsText" dxfId="212" priority="211" operator="containsText" text="Etter plan">
      <formula>NOT(ISERROR(SEARCH("Etter plan",O57)))</formula>
    </cfRule>
    <cfRule type="containsText" dxfId="211" priority="212" operator="containsText" text="Som planlagt">
      <formula>NOT(ISERROR(SEARCH("Som planlagt",O57)))</formula>
    </cfRule>
    <cfRule type="containsText" dxfId="210" priority="213" operator="containsText" text="Før plan">
      <formula>NOT(ISERROR(SEARCH("Før plan",O57)))</formula>
    </cfRule>
  </conditionalFormatting>
  <conditionalFormatting sqref="O58:P59">
    <cfRule type="cellIs" dxfId="209" priority="208" operator="equal">
      <formula>"Sikker"</formula>
    </cfRule>
    <cfRule type="cellIs" dxfId="208" priority="209" operator="equal">
      <formula>"Ganske sikker"</formula>
    </cfRule>
    <cfRule type="containsText" dxfId="207" priority="210" operator="containsText" text="Usikker">
      <formula>NOT(ISERROR(SEARCH("Usikker",O58)))</formula>
    </cfRule>
  </conditionalFormatting>
  <conditionalFormatting sqref="O58:O59">
    <cfRule type="containsText" dxfId="206" priority="205" operator="containsText" text="Etter plan">
      <formula>NOT(ISERROR(SEARCH("Etter plan",O58)))</formula>
    </cfRule>
    <cfRule type="containsText" dxfId="205" priority="206" operator="containsText" text="Som planlagt">
      <formula>NOT(ISERROR(SEARCH("Som planlagt",O58)))</formula>
    </cfRule>
    <cfRule type="containsText" dxfId="204" priority="207" operator="containsText" text="Før plan">
      <formula>NOT(ISERROR(SEARCH("Før plan",O58)))</formula>
    </cfRule>
  </conditionalFormatting>
  <conditionalFormatting sqref="O60:P60">
    <cfRule type="cellIs" dxfId="203" priority="202" operator="equal">
      <formula>"Sikker"</formula>
    </cfRule>
    <cfRule type="cellIs" dxfId="202" priority="203" operator="equal">
      <formula>"Ganske sikker"</formula>
    </cfRule>
    <cfRule type="containsText" dxfId="201" priority="204" operator="containsText" text="Usikker">
      <formula>NOT(ISERROR(SEARCH("Usikker",O60)))</formula>
    </cfRule>
  </conditionalFormatting>
  <conditionalFormatting sqref="O60">
    <cfRule type="containsText" dxfId="200" priority="199" operator="containsText" text="Etter plan">
      <formula>NOT(ISERROR(SEARCH("Etter plan",O60)))</formula>
    </cfRule>
    <cfRule type="containsText" dxfId="199" priority="200" operator="containsText" text="Som planlagt">
      <formula>NOT(ISERROR(SEARCH("Som planlagt",O60)))</formula>
    </cfRule>
    <cfRule type="containsText" dxfId="198" priority="201" operator="containsText" text="Før plan">
      <formula>NOT(ISERROR(SEARCH("Før plan",O60)))</formula>
    </cfRule>
  </conditionalFormatting>
  <conditionalFormatting sqref="O61:P61">
    <cfRule type="cellIs" dxfId="197" priority="196" operator="equal">
      <formula>"Sikker"</formula>
    </cfRule>
    <cfRule type="cellIs" dxfId="196" priority="197" operator="equal">
      <formula>"Ganske sikker"</formula>
    </cfRule>
    <cfRule type="containsText" dxfId="195" priority="198" operator="containsText" text="Usikker">
      <formula>NOT(ISERROR(SEARCH("Usikker",O61)))</formula>
    </cfRule>
  </conditionalFormatting>
  <conditionalFormatting sqref="O61">
    <cfRule type="containsText" dxfId="194" priority="193" operator="containsText" text="Etter plan">
      <formula>NOT(ISERROR(SEARCH("Etter plan",O61)))</formula>
    </cfRule>
    <cfRule type="containsText" dxfId="193" priority="194" operator="containsText" text="Som planlagt">
      <formula>NOT(ISERROR(SEARCH("Som planlagt",O61)))</formula>
    </cfRule>
    <cfRule type="containsText" dxfId="192" priority="195" operator="containsText" text="Før plan">
      <formula>NOT(ISERROR(SEARCH("Før plan",O61)))</formula>
    </cfRule>
  </conditionalFormatting>
  <conditionalFormatting sqref="O62:P62">
    <cfRule type="cellIs" dxfId="191" priority="190" operator="equal">
      <formula>"Sikker"</formula>
    </cfRule>
    <cfRule type="cellIs" dxfId="190" priority="191" operator="equal">
      <formula>"Ganske sikker"</formula>
    </cfRule>
    <cfRule type="containsText" dxfId="189" priority="192" operator="containsText" text="Usikker">
      <formula>NOT(ISERROR(SEARCH("Usikker",O62)))</formula>
    </cfRule>
  </conditionalFormatting>
  <conditionalFormatting sqref="O62">
    <cfRule type="containsText" dxfId="188" priority="187" operator="containsText" text="Etter plan">
      <formula>NOT(ISERROR(SEARCH("Etter plan",O62)))</formula>
    </cfRule>
    <cfRule type="containsText" dxfId="187" priority="188" operator="containsText" text="Som planlagt">
      <formula>NOT(ISERROR(SEARCH("Som planlagt",O62)))</formula>
    </cfRule>
    <cfRule type="containsText" dxfId="186" priority="189" operator="containsText" text="Før plan">
      <formula>NOT(ISERROR(SEARCH("Før plan",O62)))</formula>
    </cfRule>
  </conditionalFormatting>
  <conditionalFormatting sqref="O63:P63">
    <cfRule type="cellIs" dxfId="185" priority="184" operator="equal">
      <formula>"Sikker"</formula>
    </cfRule>
    <cfRule type="cellIs" dxfId="184" priority="185" operator="equal">
      <formula>"Ganske sikker"</formula>
    </cfRule>
    <cfRule type="containsText" dxfId="183" priority="186" operator="containsText" text="Usikker">
      <formula>NOT(ISERROR(SEARCH("Usikker",O63)))</formula>
    </cfRule>
  </conditionalFormatting>
  <conditionalFormatting sqref="O63">
    <cfRule type="containsText" dxfId="182" priority="181" operator="containsText" text="Etter plan">
      <formula>NOT(ISERROR(SEARCH("Etter plan",O63)))</formula>
    </cfRule>
    <cfRule type="containsText" dxfId="181" priority="182" operator="containsText" text="Som planlagt">
      <formula>NOT(ISERROR(SEARCH("Som planlagt",O63)))</formula>
    </cfRule>
    <cfRule type="containsText" dxfId="180" priority="183" operator="containsText" text="Før plan">
      <formula>NOT(ISERROR(SEARCH("Før plan",O63)))</formula>
    </cfRule>
  </conditionalFormatting>
  <conditionalFormatting sqref="O64:P64">
    <cfRule type="cellIs" dxfId="179" priority="178" operator="equal">
      <formula>"Sikker"</formula>
    </cfRule>
    <cfRule type="cellIs" dxfId="178" priority="179" operator="equal">
      <formula>"Ganske sikker"</formula>
    </cfRule>
    <cfRule type="containsText" dxfId="177" priority="180" operator="containsText" text="Usikker">
      <formula>NOT(ISERROR(SEARCH("Usikker",O64)))</formula>
    </cfRule>
  </conditionalFormatting>
  <conditionalFormatting sqref="O64">
    <cfRule type="containsText" dxfId="176" priority="175" operator="containsText" text="Etter plan">
      <formula>NOT(ISERROR(SEARCH("Etter plan",O64)))</formula>
    </cfRule>
    <cfRule type="containsText" dxfId="175" priority="176" operator="containsText" text="Som planlagt">
      <formula>NOT(ISERROR(SEARCH("Som planlagt",O64)))</formula>
    </cfRule>
    <cfRule type="containsText" dxfId="174" priority="177" operator="containsText" text="Før plan">
      <formula>NOT(ISERROR(SEARCH("Før plan",O64)))</formula>
    </cfRule>
  </conditionalFormatting>
  <conditionalFormatting sqref="O65:P65">
    <cfRule type="cellIs" dxfId="173" priority="172" operator="equal">
      <formula>"Sikker"</formula>
    </cfRule>
    <cfRule type="cellIs" dxfId="172" priority="173" operator="equal">
      <formula>"Ganske sikker"</formula>
    </cfRule>
    <cfRule type="containsText" dxfId="171" priority="174" operator="containsText" text="Usikker">
      <formula>NOT(ISERROR(SEARCH("Usikker",O65)))</formula>
    </cfRule>
  </conditionalFormatting>
  <conditionalFormatting sqref="O65">
    <cfRule type="containsText" dxfId="170" priority="169" operator="containsText" text="Etter plan">
      <formula>NOT(ISERROR(SEARCH("Etter plan",O65)))</formula>
    </cfRule>
    <cfRule type="containsText" dxfId="169" priority="170" operator="containsText" text="Som planlagt">
      <formula>NOT(ISERROR(SEARCH("Som planlagt",O65)))</formula>
    </cfRule>
    <cfRule type="containsText" dxfId="168" priority="171" operator="containsText" text="Før plan">
      <formula>NOT(ISERROR(SEARCH("Før plan",O65)))</formula>
    </cfRule>
  </conditionalFormatting>
  <conditionalFormatting sqref="O66:P66">
    <cfRule type="cellIs" dxfId="167" priority="166" operator="equal">
      <formula>"Sikker"</formula>
    </cfRule>
    <cfRule type="cellIs" dxfId="166" priority="167" operator="equal">
      <formula>"Ganske sikker"</formula>
    </cfRule>
    <cfRule type="containsText" dxfId="165" priority="168" operator="containsText" text="Usikker">
      <formula>NOT(ISERROR(SEARCH("Usikker",O66)))</formula>
    </cfRule>
  </conditionalFormatting>
  <conditionalFormatting sqref="O66">
    <cfRule type="containsText" dxfId="164" priority="163" operator="containsText" text="Etter plan">
      <formula>NOT(ISERROR(SEARCH("Etter plan",O66)))</formula>
    </cfRule>
    <cfRule type="containsText" dxfId="163" priority="164" operator="containsText" text="Som planlagt">
      <formula>NOT(ISERROR(SEARCH("Som planlagt",O66)))</formula>
    </cfRule>
    <cfRule type="containsText" dxfId="162" priority="165" operator="containsText" text="Før plan">
      <formula>NOT(ISERROR(SEARCH("Før plan",O66)))</formula>
    </cfRule>
  </conditionalFormatting>
  <conditionalFormatting sqref="O67:P67">
    <cfRule type="cellIs" dxfId="161" priority="160" operator="equal">
      <formula>"Sikker"</formula>
    </cfRule>
    <cfRule type="cellIs" dxfId="160" priority="161" operator="equal">
      <formula>"Ganske sikker"</formula>
    </cfRule>
    <cfRule type="containsText" dxfId="159" priority="162" operator="containsText" text="Usikker">
      <formula>NOT(ISERROR(SEARCH("Usikker",O67)))</formula>
    </cfRule>
  </conditionalFormatting>
  <conditionalFormatting sqref="O67">
    <cfRule type="containsText" dxfId="158" priority="157" operator="containsText" text="Etter plan">
      <formula>NOT(ISERROR(SEARCH("Etter plan",O67)))</formula>
    </cfRule>
    <cfRule type="containsText" dxfId="157" priority="158" operator="containsText" text="Som planlagt">
      <formula>NOT(ISERROR(SEARCH("Som planlagt",O67)))</formula>
    </cfRule>
    <cfRule type="containsText" dxfId="156" priority="159" operator="containsText" text="Før plan">
      <formula>NOT(ISERROR(SEARCH("Før plan",O67)))</formula>
    </cfRule>
  </conditionalFormatting>
  <conditionalFormatting sqref="O68:P68">
    <cfRule type="cellIs" dxfId="155" priority="154" operator="equal">
      <formula>"Sikker"</formula>
    </cfRule>
    <cfRule type="cellIs" dxfId="154" priority="155" operator="equal">
      <formula>"Ganske sikker"</formula>
    </cfRule>
    <cfRule type="containsText" dxfId="153" priority="156" operator="containsText" text="Usikker">
      <formula>NOT(ISERROR(SEARCH("Usikker",O68)))</formula>
    </cfRule>
  </conditionalFormatting>
  <conditionalFormatting sqref="O68">
    <cfRule type="containsText" dxfId="152" priority="151" operator="containsText" text="Etter plan">
      <formula>NOT(ISERROR(SEARCH("Etter plan",O68)))</formula>
    </cfRule>
    <cfRule type="containsText" dxfId="151" priority="152" operator="containsText" text="Som planlagt">
      <formula>NOT(ISERROR(SEARCH("Som planlagt",O68)))</formula>
    </cfRule>
    <cfRule type="containsText" dxfId="150" priority="153" operator="containsText" text="Før plan">
      <formula>NOT(ISERROR(SEARCH("Før plan",O68)))</formula>
    </cfRule>
  </conditionalFormatting>
  <conditionalFormatting sqref="O69:P69">
    <cfRule type="cellIs" dxfId="149" priority="148" operator="equal">
      <formula>"Sikker"</formula>
    </cfRule>
    <cfRule type="cellIs" dxfId="148" priority="149" operator="equal">
      <formula>"Ganske sikker"</formula>
    </cfRule>
    <cfRule type="containsText" dxfId="147" priority="150" operator="containsText" text="Usikker">
      <formula>NOT(ISERROR(SEARCH("Usikker",O69)))</formula>
    </cfRule>
  </conditionalFormatting>
  <conditionalFormatting sqref="O69">
    <cfRule type="containsText" dxfId="146" priority="145" operator="containsText" text="Etter plan">
      <formula>NOT(ISERROR(SEARCH("Etter plan",O69)))</formula>
    </cfRule>
    <cfRule type="containsText" dxfId="145" priority="146" operator="containsText" text="Som planlagt">
      <formula>NOT(ISERROR(SEARCH("Som planlagt",O69)))</formula>
    </cfRule>
    <cfRule type="containsText" dxfId="144" priority="147" operator="containsText" text="Før plan">
      <formula>NOT(ISERROR(SEARCH("Før plan",O69)))</formula>
    </cfRule>
  </conditionalFormatting>
  <conditionalFormatting sqref="O70:P70">
    <cfRule type="cellIs" dxfId="143" priority="142" operator="equal">
      <formula>"Sikker"</formula>
    </cfRule>
    <cfRule type="cellIs" dxfId="142" priority="143" operator="equal">
      <formula>"Ganske sikker"</formula>
    </cfRule>
    <cfRule type="containsText" dxfId="141" priority="144" operator="containsText" text="Usikker">
      <formula>NOT(ISERROR(SEARCH("Usikker",O70)))</formula>
    </cfRule>
  </conditionalFormatting>
  <conditionalFormatting sqref="O70">
    <cfRule type="containsText" dxfId="140" priority="139" operator="containsText" text="Etter plan">
      <formula>NOT(ISERROR(SEARCH("Etter plan",O70)))</formula>
    </cfRule>
    <cfRule type="containsText" dxfId="139" priority="140" operator="containsText" text="Som planlagt">
      <formula>NOT(ISERROR(SEARCH("Som planlagt",O70)))</formula>
    </cfRule>
    <cfRule type="containsText" dxfId="138" priority="141" operator="containsText" text="Før plan">
      <formula>NOT(ISERROR(SEARCH("Før plan",O70)))</formula>
    </cfRule>
  </conditionalFormatting>
  <conditionalFormatting sqref="O72:P72">
    <cfRule type="cellIs" dxfId="137" priority="136" operator="equal">
      <formula>"Sikker"</formula>
    </cfRule>
    <cfRule type="cellIs" dxfId="136" priority="137" operator="equal">
      <formula>"Ganske sikker"</formula>
    </cfRule>
    <cfRule type="containsText" dxfId="135" priority="138" operator="containsText" text="Usikker">
      <formula>NOT(ISERROR(SEARCH("Usikker",O72)))</formula>
    </cfRule>
  </conditionalFormatting>
  <conditionalFormatting sqref="O72">
    <cfRule type="containsText" dxfId="134" priority="133" operator="containsText" text="Etter plan">
      <formula>NOT(ISERROR(SEARCH("Etter plan",O72)))</formula>
    </cfRule>
    <cfRule type="containsText" dxfId="133" priority="134" operator="containsText" text="Som planlagt">
      <formula>NOT(ISERROR(SEARCH("Som planlagt",O72)))</formula>
    </cfRule>
    <cfRule type="containsText" dxfId="132" priority="135" operator="containsText" text="Før plan">
      <formula>NOT(ISERROR(SEARCH("Før plan",O72)))</formula>
    </cfRule>
  </conditionalFormatting>
  <conditionalFormatting sqref="O71:P71">
    <cfRule type="cellIs" dxfId="131" priority="130" operator="equal">
      <formula>"Sikker"</formula>
    </cfRule>
    <cfRule type="cellIs" dxfId="130" priority="131" operator="equal">
      <formula>"Ganske sikker"</formula>
    </cfRule>
    <cfRule type="containsText" dxfId="129" priority="132" operator="containsText" text="Usikker">
      <formula>NOT(ISERROR(SEARCH("Usikker",O71)))</formula>
    </cfRule>
  </conditionalFormatting>
  <conditionalFormatting sqref="O71">
    <cfRule type="containsText" dxfId="128" priority="127" operator="containsText" text="Etter plan">
      <formula>NOT(ISERROR(SEARCH("Etter plan",O71)))</formula>
    </cfRule>
    <cfRule type="containsText" dxfId="127" priority="128" operator="containsText" text="Som planlagt">
      <formula>NOT(ISERROR(SEARCH("Som planlagt",O71)))</formula>
    </cfRule>
    <cfRule type="containsText" dxfId="126" priority="129" operator="containsText" text="Før plan">
      <formula>NOT(ISERROR(SEARCH("Før plan",O71)))</formula>
    </cfRule>
  </conditionalFormatting>
  <conditionalFormatting sqref="O73:P73">
    <cfRule type="cellIs" dxfId="125" priority="124" operator="equal">
      <formula>"Sikker"</formula>
    </cfRule>
    <cfRule type="cellIs" dxfId="124" priority="125" operator="equal">
      <formula>"Ganske sikker"</formula>
    </cfRule>
    <cfRule type="containsText" dxfId="123" priority="126" operator="containsText" text="Usikker">
      <formula>NOT(ISERROR(SEARCH("Usikker",O73)))</formula>
    </cfRule>
  </conditionalFormatting>
  <conditionalFormatting sqref="O73">
    <cfRule type="containsText" dxfId="122" priority="121" operator="containsText" text="Etter plan">
      <formula>NOT(ISERROR(SEARCH("Etter plan",O73)))</formula>
    </cfRule>
    <cfRule type="containsText" dxfId="121" priority="122" operator="containsText" text="Som planlagt">
      <formula>NOT(ISERROR(SEARCH("Som planlagt",O73)))</formula>
    </cfRule>
    <cfRule type="containsText" dxfId="120" priority="123" operator="containsText" text="Før plan">
      <formula>NOT(ISERROR(SEARCH("Før plan",O73)))</formula>
    </cfRule>
  </conditionalFormatting>
  <conditionalFormatting sqref="O74:P74">
    <cfRule type="cellIs" dxfId="119" priority="118" operator="equal">
      <formula>"Sikker"</formula>
    </cfRule>
    <cfRule type="cellIs" dxfId="118" priority="119" operator="equal">
      <formula>"Ganske sikker"</formula>
    </cfRule>
    <cfRule type="containsText" dxfId="117" priority="120" operator="containsText" text="Usikker">
      <formula>NOT(ISERROR(SEARCH("Usikker",O74)))</formula>
    </cfRule>
  </conditionalFormatting>
  <conditionalFormatting sqref="O74">
    <cfRule type="containsText" dxfId="116" priority="115" operator="containsText" text="Etter plan">
      <formula>NOT(ISERROR(SEARCH("Etter plan",O74)))</formula>
    </cfRule>
    <cfRule type="containsText" dxfId="115" priority="116" operator="containsText" text="Som planlagt">
      <formula>NOT(ISERROR(SEARCH("Som planlagt",O74)))</formula>
    </cfRule>
    <cfRule type="containsText" dxfId="114" priority="117" operator="containsText" text="Før plan">
      <formula>NOT(ISERROR(SEARCH("Før plan",O74)))</formula>
    </cfRule>
  </conditionalFormatting>
  <conditionalFormatting sqref="O75:P75">
    <cfRule type="cellIs" dxfId="113" priority="112" operator="equal">
      <formula>"Sikker"</formula>
    </cfRule>
    <cfRule type="cellIs" dxfId="112" priority="113" operator="equal">
      <formula>"Ganske sikker"</formula>
    </cfRule>
    <cfRule type="containsText" dxfId="111" priority="114" operator="containsText" text="Usikker">
      <formula>NOT(ISERROR(SEARCH("Usikker",O75)))</formula>
    </cfRule>
  </conditionalFormatting>
  <conditionalFormatting sqref="O75">
    <cfRule type="containsText" dxfId="110" priority="109" operator="containsText" text="Etter plan">
      <formula>NOT(ISERROR(SEARCH("Etter plan",O75)))</formula>
    </cfRule>
    <cfRule type="containsText" dxfId="109" priority="110" operator="containsText" text="Som planlagt">
      <formula>NOT(ISERROR(SEARCH("Som planlagt",O75)))</formula>
    </cfRule>
    <cfRule type="containsText" dxfId="108" priority="111" operator="containsText" text="Før plan">
      <formula>NOT(ISERROR(SEARCH("Før plan",O75)))</formula>
    </cfRule>
  </conditionalFormatting>
  <conditionalFormatting sqref="O76:P76">
    <cfRule type="cellIs" dxfId="107" priority="106" operator="equal">
      <formula>"Sikker"</formula>
    </cfRule>
    <cfRule type="cellIs" dxfId="106" priority="107" operator="equal">
      <formula>"Ganske sikker"</formula>
    </cfRule>
    <cfRule type="containsText" dxfId="105" priority="108" operator="containsText" text="Usikker">
      <formula>NOT(ISERROR(SEARCH("Usikker",O76)))</formula>
    </cfRule>
  </conditionalFormatting>
  <conditionalFormatting sqref="O76">
    <cfRule type="containsText" dxfId="104" priority="103" operator="containsText" text="Etter plan">
      <formula>NOT(ISERROR(SEARCH("Etter plan",O76)))</formula>
    </cfRule>
    <cfRule type="containsText" dxfId="103" priority="104" operator="containsText" text="Som planlagt">
      <formula>NOT(ISERROR(SEARCH("Som planlagt",O76)))</formula>
    </cfRule>
    <cfRule type="containsText" dxfId="102" priority="105" operator="containsText" text="Før plan">
      <formula>NOT(ISERROR(SEARCH("Før plan",O76)))</formula>
    </cfRule>
  </conditionalFormatting>
  <conditionalFormatting sqref="O77:P77">
    <cfRule type="cellIs" dxfId="101" priority="100" operator="equal">
      <formula>"Sikker"</formula>
    </cfRule>
    <cfRule type="cellIs" dxfId="100" priority="101" operator="equal">
      <formula>"Ganske sikker"</formula>
    </cfRule>
    <cfRule type="containsText" dxfId="99" priority="102" operator="containsText" text="Usikker">
      <formula>NOT(ISERROR(SEARCH("Usikker",O77)))</formula>
    </cfRule>
  </conditionalFormatting>
  <conditionalFormatting sqref="O77">
    <cfRule type="containsText" dxfId="98" priority="97" operator="containsText" text="Etter plan">
      <formula>NOT(ISERROR(SEARCH("Etter plan",O77)))</formula>
    </cfRule>
    <cfRule type="containsText" dxfId="97" priority="98" operator="containsText" text="Som planlagt">
      <formula>NOT(ISERROR(SEARCH("Som planlagt",O77)))</formula>
    </cfRule>
    <cfRule type="containsText" dxfId="96" priority="99" operator="containsText" text="Før plan">
      <formula>NOT(ISERROR(SEARCH("Før plan",O77)))</formula>
    </cfRule>
  </conditionalFormatting>
  <conditionalFormatting sqref="O78:P78">
    <cfRule type="cellIs" dxfId="95" priority="94" operator="equal">
      <formula>"Sikker"</formula>
    </cfRule>
    <cfRule type="cellIs" dxfId="94" priority="95" operator="equal">
      <formula>"Ganske sikker"</formula>
    </cfRule>
    <cfRule type="containsText" dxfId="93" priority="96" operator="containsText" text="Usikker">
      <formula>NOT(ISERROR(SEARCH("Usikker",O78)))</formula>
    </cfRule>
  </conditionalFormatting>
  <conditionalFormatting sqref="O78">
    <cfRule type="containsText" dxfId="92" priority="91" operator="containsText" text="Etter plan">
      <formula>NOT(ISERROR(SEARCH("Etter plan",O78)))</formula>
    </cfRule>
    <cfRule type="containsText" dxfId="91" priority="92" operator="containsText" text="Som planlagt">
      <formula>NOT(ISERROR(SEARCH("Som planlagt",O78)))</formula>
    </cfRule>
    <cfRule type="containsText" dxfId="90" priority="93" operator="containsText" text="Før plan">
      <formula>NOT(ISERROR(SEARCH("Før plan",O78)))</formula>
    </cfRule>
  </conditionalFormatting>
  <conditionalFormatting sqref="O79:P83">
    <cfRule type="cellIs" dxfId="89" priority="88" operator="equal">
      <formula>"Sikker"</formula>
    </cfRule>
    <cfRule type="cellIs" dxfId="88" priority="89" operator="equal">
      <formula>"Ganske sikker"</formula>
    </cfRule>
    <cfRule type="containsText" dxfId="87" priority="90" operator="containsText" text="Usikker">
      <formula>NOT(ISERROR(SEARCH("Usikker",O79)))</formula>
    </cfRule>
  </conditionalFormatting>
  <conditionalFormatting sqref="O79:O83">
    <cfRule type="containsText" dxfId="86" priority="85" operator="containsText" text="Etter plan">
      <formula>NOT(ISERROR(SEARCH("Etter plan",O79)))</formula>
    </cfRule>
    <cfRule type="containsText" dxfId="85" priority="86" operator="containsText" text="Som planlagt">
      <formula>NOT(ISERROR(SEARCH("Som planlagt",O79)))</formula>
    </cfRule>
    <cfRule type="containsText" dxfId="84" priority="87" operator="containsText" text="Før plan">
      <formula>NOT(ISERROR(SEARCH("Før plan",O79)))</formula>
    </cfRule>
  </conditionalFormatting>
  <conditionalFormatting sqref="O84:P84">
    <cfRule type="cellIs" dxfId="83" priority="82" operator="equal">
      <formula>"Sikker"</formula>
    </cfRule>
    <cfRule type="cellIs" dxfId="82" priority="83" operator="equal">
      <formula>"Ganske sikker"</formula>
    </cfRule>
    <cfRule type="containsText" dxfId="81" priority="84" operator="containsText" text="Usikker">
      <formula>NOT(ISERROR(SEARCH("Usikker",O84)))</formula>
    </cfRule>
  </conditionalFormatting>
  <conditionalFormatting sqref="O84">
    <cfRule type="containsText" dxfId="80" priority="79" operator="containsText" text="Etter plan">
      <formula>NOT(ISERROR(SEARCH("Etter plan",O84)))</formula>
    </cfRule>
    <cfRule type="containsText" dxfId="79" priority="80" operator="containsText" text="Som planlagt">
      <formula>NOT(ISERROR(SEARCH("Som planlagt",O84)))</formula>
    </cfRule>
    <cfRule type="containsText" dxfId="78" priority="81" operator="containsText" text="Før plan">
      <formula>NOT(ISERROR(SEARCH("Før plan",O84)))</formula>
    </cfRule>
  </conditionalFormatting>
  <conditionalFormatting sqref="O85:P85">
    <cfRule type="cellIs" dxfId="77" priority="76" operator="equal">
      <formula>"Sikker"</formula>
    </cfRule>
    <cfRule type="cellIs" dxfId="76" priority="77" operator="equal">
      <formula>"Ganske sikker"</formula>
    </cfRule>
    <cfRule type="containsText" dxfId="75" priority="78" operator="containsText" text="Usikker">
      <formula>NOT(ISERROR(SEARCH("Usikker",O85)))</formula>
    </cfRule>
  </conditionalFormatting>
  <conditionalFormatting sqref="O85">
    <cfRule type="containsText" dxfId="74" priority="73" operator="containsText" text="Etter plan">
      <formula>NOT(ISERROR(SEARCH("Etter plan",O85)))</formula>
    </cfRule>
    <cfRule type="containsText" dxfId="73" priority="74" operator="containsText" text="Som planlagt">
      <formula>NOT(ISERROR(SEARCH("Som planlagt",O85)))</formula>
    </cfRule>
    <cfRule type="containsText" dxfId="72" priority="75" operator="containsText" text="Før plan">
      <formula>NOT(ISERROR(SEARCH("Før plan",O85)))</formula>
    </cfRule>
  </conditionalFormatting>
  <conditionalFormatting sqref="O86:P86">
    <cfRule type="cellIs" dxfId="71" priority="70" operator="equal">
      <formula>"Sikker"</formula>
    </cfRule>
    <cfRule type="cellIs" dxfId="70" priority="71" operator="equal">
      <formula>"Ganske sikker"</formula>
    </cfRule>
    <cfRule type="containsText" dxfId="69" priority="72" operator="containsText" text="Usikker">
      <formula>NOT(ISERROR(SEARCH("Usikker",O86)))</formula>
    </cfRule>
  </conditionalFormatting>
  <conditionalFormatting sqref="O86">
    <cfRule type="containsText" dxfId="68" priority="67" operator="containsText" text="Etter plan">
      <formula>NOT(ISERROR(SEARCH("Etter plan",O86)))</formula>
    </cfRule>
    <cfRule type="containsText" dxfId="67" priority="68" operator="containsText" text="Som planlagt">
      <formula>NOT(ISERROR(SEARCH("Som planlagt",O86)))</formula>
    </cfRule>
    <cfRule type="containsText" dxfId="66" priority="69" operator="containsText" text="Før plan">
      <formula>NOT(ISERROR(SEARCH("Før plan",O86)))</formula>
    </cfRule>
  </conditionalFormatting>
  <conditionalFormatting sqref="O87:P87">
    <cfRule type="cellIs" dxfId="65" priority="64" operator="equal">
      <formula>"Sikker"</formula>
    </cfRule>
    <cfRule type="cellIs" dxfId="64" priority="65" operator="equal">
      <formula>"Ganske sikker"</formula>
    </cfRule>
    <cfRule type="containsText" dxfId="63" priority="66" operator="containsText" text="Usikker">
      <formula>NOT(ISERROR(SEARCH("Usikker",O87)))</formula>
    </cfRule>
  </conditionalFormatting>
  <conditionalFormatting sqref="O87">
    <cfRule type="containsText" dxfId="62" priority="61" operator="containsText" text="Etter plan">
      <formula>NOT(ISERROR(SEARCH("Etter plan",O87)))</formula>
    </cfRule>
    <cfRule type="containsText" dxfId="61" priority="62" operator="containsText" text="Som planlagt">
      <formula>NOT(ISERROR(SEARCH("Som planlagt",O87)))</formula>
    </cfRule>
    <cfRule type="containsText" dxfId="60" priority="63" operator="containsText" text="Før plan">
      <formula>NOT(ISERROR(SEARCH("Før plan",O87)))</formula>
    </cfRule>
  </conditionalFormatting>
  <conditionalFormatting sqref="O88:P88">
    <cfRule type="cellIs" dxfId="59" priority="58" operator="equal">
      <formula>"Sikker"</formula>
    </cfRule>
    <cfRule type="cellIs" dxfId="58" priority="59" operator="equal">
      <formula>"Ganske sikker"</formula>
    </cfRule>
    <cfRule type="containsText" dxfId="57" priority="60" operator="containsText" text="Usikker">
      <formula>NOT(ISERROR(SEARCH("Usikker",O88)))</formula>
    </cfRule>
  </conditionalFormatting>
  <conditionalFormatting sqref="O88">
    <cfRule type="containsText" dxfId="56" priority="55" operator="containsText" text="Etter plan">
      <formula>NOT(ISERROR(SEARCH("Etter plan",O88)))</formula>
    </cfRule>
    <cfRule type="containsText" dxfId="55" priority="56" operator="containsText" text="Som planlagt">
      <formula>NOT(ISERROR(SEARCH("Som planlagt",O88)))</formula>
    </cfRule>
    <cfRule type="containsText" dxfId="54" priority="57" operator="containsText" text="Før plan">
      <formula>NOT(ISERROR(SEARCH("Før plan",O88)))</formula>
    </cfRule>
  </conditionalFormatting>
  <conditionalFormatting sqref="O89:P89">
    <cfRule type="cellIs" dxfId="53" priority="52" operator="equal">
      <formula>"Sikker"</formula>
    </cfRule>
    <cfRule type="cellIs" dxfId="52" priority="53" operator="equal">
      <formula>"Ganske sikker"</formula>
    </cfRule>
    <cfRule type="containsText" dxfId="51" priority="54" operator="containsText" text="Usikker">
      <formula>NOT(ISERROR(SEARCH("Usikker",O89)))</formula>
    </cfRule>
  </conditionalFormatting>
  <conditionalFormatting sqref="O89">
    <cfRule type="containsText" dxfId="50" priority="49" operator="containsText" text="Etter plan">
      <formula>NOT(ISERROR(SEARCH("Etter plan",O89)))</formula>
    </cfRule>
    <cfRule type="containsText" dxfId="49" priority="50" operator="containsText" text="Som planlagt">
      <formula>NOT(ISERROR(SEARCH("Som planlagt",O89)))</formula>
    </cfRule>
    <cfRule type="containsText" dxfId="48" priority="51" operator="containsText" text="Før plan">
      <formula>NOT(ISERROR(SEARCH("Før plan",O89)))</formula>
    </cfRule>
  </conditionalFormatting>
  <conditionalFormatting sqref="O90:P90">
    <cfRule type="cellIs" dxfId="47" priority="46" operator="equal">
      <formula>"Sikker"</formula>
    </cfRule>
    <cfRule type="cellIs" dxfId="46" priority="47" operator="equal">
      <formula>"Ganske sikker"</formula>
    </cfRule>
    <cfRule type="containsText" dxfId="45" priority="48" operator="containsText" text="Usikker">
      <formula>NOT(ISERROR(SEARCH("Usikker",O90)))</formula>
    </cfRule>
  </conditionalFormatting>
  <conditionalFormatting sqref="O90">
    <cfRule type="containsText" dxfId="44" priority="43" operator="containsText" text="Etter plan">
      <formula>NOT(ISERROR(SEARCH("Etter plan",O90)))</formula>
    </cfRule>
    <cfRule type="containsText" dxfId="43" priority="44" operator="containsText" text="Som planlagt">
      <formula>NOT(ISERROR(SEARCH("Som planlagt",O90)))</formula>
    </cfRule>
    <cfRule type="containsText" dxfId="42" priority="45" operator="containsText" text="Før plan">
      <formula>NOT(ISERROR(SEARCH("Før plan",O90)))</formula>
    </cfRule>
  </conditionalFormatting>
  <conditionalFormatting sqref="O91:P91">
    <cfRule type="cellIs" dxfId="41" priority="40" operator="equal">
      <formula>"Sikker"</formula>
    </cfRule>
    <cfRule type="cellIs" dxfId="40" priority="41" operator="equal">
      <formula>"Ganske sikker"</formula>
    </cfRule>
    <cfRule type="containsText" dxfId="39" priority="42" operator="containsText" text="Usikker">
      <formula>NOT(ISERROR(SEARCH("Usikker",O91)))</formula>
    </cfRule>
  </conditionalFormatting>
  <conditionalFormatting sqref="O91">
    <cfRule type="containsText" dxfId="38" priority="37" operator="containsText" text="Etter plan">
      <formula>NOT(ISERROR(SEARCH("Etter plan",O91)))</formula>
    </cfRule>
    <cfRule type="containsText" dxfId="37" priority="38" operator="containsText" text="Som planlagt">
      <formula>NOT(ISERROR(SEARCH("Som planlagt",O91)))</formula>
    </cfRule>
    <cfRule type="containsText" dxfId="36" priority="39" operator="containsText" text="Før plan">
      <formula>NOT(ISERROR(SEARCH("Før plan",O91)))</formula>
    </cfRule>
  </conditionalFormatting>
  <conditionalFormatting sqref="O92:P93">
    <cfRule type="cellIs" dxfId="35" priority="34" operator="equal">
      <formula>"Sikker"</formula>
    </cfRule>
    <cfRule type="cellIs" dxfId="34" priority="35" operator="equal">
      <formula>"Ganske sikker"</formula>
    </cfRule>
    <cfRule type="containsText" dxfId="33" priority="36" operator="containsText" text="Usikker">
      <formula>NOT(ISERROR(SEARCH("Usikker",O92)))</formula>
    </cfRule>
  </conditionalFormatting>
  <conditionalFormatting sqref="O92:O93">
    <cfRule type="containsText" dxfId="32" priority="31" operator="containsText" text="Etter plan">
      <formula>NOT(ISERROR(SEARCH("Etter plan",O92)))</formula>
    </cfRule>
    <cfRule type="containsText" dxfId="31" priority="32" operator="containsText" text="Som planlagt">
      <formula>NOT(ISERROR(SEARCH("Som planlagt",O92)))</formula>
    </cfRule>
    <cfRule type="containsText" dxfId="30" priority="33" operator="containsText" text="Før plan">
      <formula>NOT(ISERROR(SEARCH("Før plan",O92)))</formula>
    </cfRule>
  </conditionalFormatting>
  <conditionalFormatting sqref="O94:P94">
    <cfRule type="cellIs" dxfId="29" priority="28" operator="equal">
      <formula>"Sikker"</formula>
    </cfRule>
    <cfRule type="cellIs" dxfId="28" priority="29" operator="equal">
      <formula>"Ganske sikker"</formula>
    </cfRule>
    <cfRule type="containsText" dxfId="27" priority="30" operator="containsText" text="Usikker">
      <formula>NOT(ISERROR(SEARCH("Usikker",O94)))</formula>
    </cfRule>
  </conditionalFormatting>
  <conditionalFormatting sqref="O94">
    <cfRule type="containsText" dxfId="26" priority="25" operator="containsText" text="Etter plan">
      <formula>NOT(ISERROR(SEARCH("Etter plan",O94)))</formula>
    </cfRule>
    <cfRule type="containsText" dxfId="25" priority="26" operator="containsText" text="Som planlagt">
      <formula>NOT(ISERROR(SEARCH("Som planlagt",O94)))</formula>
    </cfRule>
    <cfRule type="containsText" dxfId="24" priority="27" operator="containsText" text="Før plan">
      <formula>NOT(ISERROR(SEARCH("Før plan",O94)))</formula>
    </cfRule>
  </conditionalFormatting>
  <conditionalFormatting sqref="O95:P95">
    <cfRule type="cellIs" dxfId="23" priority="22" operator="equal">
      <formula>"Sikker"</formula>
    </cfRule>
    <cfRule type="cellIs" dxfId="22" priority="23" operator="equal">
      <formula>"Ganske sikker"</formula>
    </cfRule>
    <cfRule type="containsText" dxfId="21" priority="24" operator="containsText" text="Usikker">
      <formula>NOT(ISERROR(SEARCH("Usikker",O95)))</formula>
    </cfRule>
  </conditionalFormatting>
  <conditionalFormatting sqref="O95">
    <cfRule type="containsText" dxfId="20" priority="19" operator="containsText" text="Etter plan">
      <formula>NOT(ISERROR(SEARCH("Etter plan",O95)))</formula>
    </cfRule>
    <cfRule type="containsText" dxfId="19" priority="20" operator="containsText" text="Som planlagt">
      <formula>NOT(ISERROR(SEARCH("Som planlagt",O95)))</formula>
    </cfRule>
    <cfRule type="containsText" dxfId="18" priority="21" operator="containsText" text="Før plan">
      <formula>NOT(ISERROR(SEARCH("Før plan",O95)))</formula>
    </cfRule>
  </conditionalFormatting>
  <conditionalFormatting sqref="O96:P96">
    <cfRule type="cellIs" dxfId="17" priority="16" operator="equal">
      <formula>"Sikker"</formula>
    </cfRule>
    <cfRule type="cellIs" dxfId="16" priority="17" operator="equal">
      <formula>"Ganske sikker"</formula>
    </cfRule>
    <cfRule type="containsText" dxfId="15" priority="18" operator="containsText" text="Usikker">
      <formula>NOT(ISERROR(SEARCH("Usikker",O96)))</formula>
    </cfRule>
  </conditionalFormatting>
  <conditionalFormatting sqref="O96">
    <cfRule type="containsText" dxfId="14" priority="13" operator="containsText" text="Etter plan">
      <formula>NOT(ISERROR(SEARCH("Etter plan",O96)))</formula>
    </cfRule>
    <cfRule type="containsText" dxfId="13" priority="14" operator="containsText" text="Som planlagt">
      <formula>NOT(ISERROR(SEARCH("Som planlagt",O96)))</formula>
    </cfRule>
    <cfRule type="containsText" dxfId="12" priority="15" operator="containsText" text="Før plan">
      <formula>NOT(ISERROR(SEARCH("Før plan",O96)))</formula>
    </cfRule>
  </conditionalFormatting>
  <conditionalFormatting sqref="O97:P97">
    <cfRule type="cellIs" dxfId="11" priority="10" operator="equal">
      <formula>"Sikker"</formula>
    </cfRule>
    <cfRule type="cellIs" dxfId="10" priority="11" operator="equal">
      <formula>"Ganske sikker"</formula>
    </cfRule>
    <cfRule type="containsText" dxfId="9" priority="12" operator="containsText" text="Usikker">
      <formula>NOT(ISERROR(SEARCH("Usikker",O97)))</formula>
    </cfRule>
  </conditionalFormatting>
  <conditionalFormatting sqref="O97">
    <cfRule type="containsText" dxfId="8" priority="7" operator="containsText" text="Etter plan">
      <formula>NOT(ISERROR(SEARCH("Etter plan",O97)))</formula>
    </cfRule>
    <cfRule type="containsText" dxfId="7" priority="8" operator="containsText" text="Som planlagt">
      <formula>NOT(ISERROR(SEARCH("Som planlagt",O97)))</formula>
    </cfRule>
    <cfRule type="containsText" dxfId="6" priority="9" operator="containsText" text="Før plan">
      <formula>NOT(ISERROR(SEARCH("Før plan",O97)))</formula>
    </cfRule>
  </conditionalFormatting>
  <conditionalFormatting sqref="O98:P98">
    <cfRule type="cellIs" dxfId="5" priority="4" operator="equal">
      <formula>"Sikker"</formula>
    </cfRule>
    <cfRule type="cellIs" dxfId="4" priority="5" operator="equal">
      <formula>"Ganske sikker"</formula>
    </cfRule>
    <cfRule type="containsText" dxfId="3" priority="6" operator="containsText" text="Usikker">
      <formula>NOT(ISERROR(SEARCH("Usikker",O98)))</formula>
    </cfRule>
  </conditionalFormatting>
  <conditionalFormatting sqref="O98">
    <cfRule type="containsText" dxfId="2" priority="1" operator="containsText" text="Etter plan">
      <formula>NOT(ISERROR(SEARCH("Etter plan",O98)))</formula>
    </cfRule>
    <cfRule type="containsText" dxfId="1" priority="2" operator="containsText" text="Som planlagt">
      <formula>NOT(ISERROR(SEARCH("Som planlagt",O98)))</formula>
    </cfRule>
    <cfRule type="containsText" dxfId="0" priority="3" operator="containsText" text="Før plan">
      <formula>NOT(ISERROR(SEARCH("Før plan",O98)))</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'Ark1'!$B$2:$B$4</xm:f>
          </x14:formula1>
          <xm:sqref>O3:P31 O40:P98</xm:sqref>
        </x14:dataValidation>
        <x14:dataValidation type="list" allowBlank="1" showInputMessage="1" showErrorMessage="1" xr:uid="{00000000-0002-0000-0200-000001000000}">
          <x14:formula1>
            <xm:f>'C:\Users\tinaasl\AppData\Local\Microsoft\Windows\Temporary Internet Files\Content.Outlook\KQOE8OLV\[Oversikt over pågående investeringsprosjekter Sandnes eiendomsselskap KF april 2019 (002).xlsx]Ark1'!#REF!</xm:f>
          </x14:formula1>
          <xm:sqref>O32:P39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4"/>
  <sheetViews>
    <sheetView topLeftCell="B1" workbookViewId="0">
      <selection activeCell="B14" sqref="B14:F24"/>
    </sheetView>
  </sheetViews>
  <sheetFormatPr baseColWidth="10" defaultRowHeight="15" x14ac:dyDescent="0.25"/>
  <cols>
    <col min="5" max="5" width="14.28515625" bestFit="1" customWidth="1"/>
    <col min="6" max="6" width="13.28515625" bestFit="1" customWidth="1"/>
  </cols>
  <sheetData>
    <row r="2" spans="2:4" x14ac:dyDescent="0.25">
      <c r="B2" t="s">
        <v>85</v>
      </c>
      <c r="D2" t="s">
        <v>88</v>
      </c>
    </row>
    <row r="3" spans="2:4" x14ac:dyDescent="0.25">
      <c r="B3" t="s">
        <v>86</v>
      </c>
      <c r="D3" t="s">
        <v>111</v>
      </c>
    </row>
    <row r="4" spans="2:4" x14ac:dyDescent="0.25">
      <c r="B4" t="s">
        <v>87</v>
      </c>
      <c r="D4" t="s">
        <v>89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5"/>
  <sheetViews>
    <sheetView workbookViewId="0">
      <selection activeCell="A185" sqref="A3:A185"/>
    </sheetView>
  </sheetViews>
  <sheetFormatPr baseColWidth="10" defaultRowHeight="15" x14ac:dyDescent="0.25"/>
  <cols>
    <col min="1" max="1" width="11.42578125" style="39"/>
  </cols>
  <sheetData>
    <row r="1" spans="1:4" x14ac:dyDescent="0.25">
      <c r="A1" s="39" t="s">
        <v>90</v>
      </c>
      <c r="B1" t="s">
        <v>91</v>
      </c>
      <c r="C1" t="s">
        <v>91</v>
      </c>
      <c r="D1" t="s">
        <v>92</v>
      </c>
    </row>
    <row r="2" spans="1:4" x14ac:dyDescent="0.25">
      <c r="A2" s="40"/>
      <c r="B2">
        <v>3615936440</v>
      </c>
      <c r="C2">
        <v>181506016</v>
      </c>
      <c r="D2">
        <v>1020286000</v>
      </c>
    </row>
    <row r="3" spans="1:4" x14ac:dyDescent="0.25">
      <c r="A3" s="40">
        <v>10001</v>
      </c>
      <c r="B3">
        <v>480123420</v>
      </c>
      <c r="C3">
        <v>22121877</v>
      </c>
      <c r="D3">
        <v>52846000</v>
      </c>
    </row>
    <row r="4" spans="1:4" x14ac:dyDescent="0.25">
      <c r="A4" s="40">
        <v>10009</v>
      </c>
      <c r="B4">
        <v>196046</v>
      </c>
      <c r="C4">
        <v>0</v>
      </c>
      <c r="D4">
        <v>0</v>
      </c>
    </row>
    <row r="5" spans="1:4" x14ac:dyDescent="0.25">
      <c r="A5" s="40">
        <v>10010</v>
      </c>
      <c r="B5">
        <v>5592072</v>
      </c>
      <c r="C5">
        <v>15775</v>
      </c>
      <c r="D5">
        <v>0</v>
      </c>
    </row>
    <row r="6" spans="1:4" x14ac:dyDescent="0.25">
      <c r="A6" s="40">
        <v>10011</v>
      </c>
      <c r="B6">
        <v>662389</v>
      </c>
      <c r="C6">
        <v>0</v>
      </c>
      <c r="D6">
        <v>0</v>
      </c>
    </row>
    <row r="7" spans="1:4" x14ac:dyDescent="0.25">
      <c r="A7" s="40">
        <v>10012</v>
      </c>
      <c r="B7">
        <v>8288</v>
      </c>
      <c r="C7">
        <v>0</v>
      </c>
      <c r="D7">
        <v>0</v>
      </c>
    </row>
    <row r="8" spans="1:4" x14ac:dyDescent="0.25">
      <c r="A8" s="40">
        <v>10013</v>
      </c>
      <c r="B8">
        <v>334452166</v>
      </c>
      <c r="C8">
        <v>781296</v>
      </c>
      <c r="D8">
        <v>0</v>
      </c>
    </row>
    <row r="9" spans="1:4" x14ac:dyDescent="0.25">
      <c r="A9" s="40">
        <v>10018</v>
      </c>
      <c r="B9">
        <v>679386</v>
      </c>
      <c r="C9">
        <v>0</v>
      </c>
      <c r="D9">
        <v>0</v>
      </c>
    </row>
    <row r="10" spans="1:4" x14ac:dyDescent="0.25">
      <c r="A10" s="40">
        <v>10020</v>
      </c>
      <c r="B10">
        <v>2213852</v>
      </c>
      <c r="C10">
        <v>240976</v>
      </c>
      <c r="D10">
        <v>41762000</v>
      </c>
    </row>
    <row r="11" spans="1:4" x14ac:dyDescent="0.25">
      <c r="A11" s="40">
        <v>15001</v>
      </c>
      <c r="B11">
        <v>61030764</v>
      </c>
      <c r="C11">
        <v>18600</v>
      </c>
      <c r="D11">
        <v>0</v>
      </c>
    </row>
    <row r="12" spans="1:4" x14ac:dyDescent="0.25">
      <c r="A12" s="40">
        <v>15004</v>
      </c>
      <c r="B12">
        <v>1081355</v>
      </c>
      <c r="C12">
        <v>0</v>
      </c>
      <c r="D12">
        <v>0</v>
      </c>
    </row>
    <row r="13" spans="1:4" x14ac:dyDescent="0.25">
      <c r="A13" s="40">
        <v>15005</v>
      </c>
      <c r="B13">
        <v>2337032</v>
      </c>
      <c r="C13">
        <v>0</v>
      </c>
      <c r="D13">
        <v>0</v>
      </c>
    </row>
    <row r="14" spans="1:4" x14ac:dyDescent="0.25">
      <c r="A14" s="40">
        <v>15006</v>
      </c>
      <c r="B14">
        <v>392254</v>
      </c>
      <c r="C14">
        <v>0</v>
      </c>
      <c r="D14">
        <v>0</v>
      </c>
    </row>
    <row r="15" spans="1:4" x14ac:dyDescent="0.25">
      <c r="A15" s="40">
        <v>15007</v>
      </c>
      <c r="B15">
        <v>412174</v>
      </c>
      <c r="C15">
        <v>0</v>
      </c>
      <c r="D15">
        <v>0</v>
      </c>
    </row>
    <row r="16" spans="1:4" x14ac:dyDescent="0.25">
      <c r="A16" s="40">
        <v>15008</v>
      </c>
      <c r="B16">
        <v>1928523</v>
      </c>
      <c r="C16">
        <v>0</v>
      </c>
      <c r="D16">
        <v>0</v>
      </c>
    </row>
    <row r="17" spans="1:4" x14ac:dyDescent="0.25">
      <c r="A17" s="40">
        <v>15009</v>
      </c>
      <c r="B17">
        <v>2391583</v>
      </c>
      <c r="C17">
        <v>215740</v>
      </c>
      <c r="D17">
        <v>2557000</v>
      </c>
    </row>
    <row r="18" spans="1:4" x14ac:dyDescent="0.25">
      <c r="A18" s="40">
        <v>15010</v>
      </c>
      <c r="B18">
        <v>283222</v>
      </c>
      <c r="C18">
        <v>0</v>
      </c>
      <c r="D18">
        <v>2000000</v>
      </c>
    </row>
    <row r="19" spans="1:4" x14ac:dyDescent="0.25">
      <c r="A19" s="40">
        <v>15011</v>
      </c>
      <c r="B19">
        <v>206290</v>
      </c>
      <c r="C19">
        <v>0</v>
      </c>
      <c r="D19">
        <v>0</v>
      </c>
    </row>
    <row r="20" spans="1:4" x14ac:dyDescent="0.25">
      <c r="A20" s="40">
        <v>15012</v>
      </c>
      <c r="B20">
        <v>617392</v>
      </c>
      <c r="C20">
        <v>0</v>
      </c>
      <c r="D20">
        <v>0</v>
      </c>
    </row>
    <row r="21" spans="1:4" x14ac:dyDescent="0.25">
      <c r="A21" s="40">
        <v>15013</v>
      </c>
      <c r="B21">
        <v>838631</v>
      </c>
      <c r="C21">
        <v>381835</v>
      </c>
      <c r="D21">
        <v>6700000</v>
      </c>
    </row>
    <row r="22" spans="1:4" x14ac:dyDescent="0.25">
      <c r="A22" s="40">
        <v>15014</v>
      </c>
      <c r="B22">
        <v>1586561</v>
      </c>
      <c r="C22">
        <v>0</v>
      </c>
      <c r="D22">
        <v>0</v>
      </c>
    </row>
    <row r="23" spans="1:4" x14ac:dyDescent="0.25">
      <c r="A23" s="40">
        <v>15015</v>
      </c>
      <c r="B23">
        <v>18464</v>
      </c>
      <c r="C23">
        <v>18464</v>
      </c>
      <c r="D23">
        <v>2000000</v>
      </c>
    </row>
    <row r="24" spans="1:4" x14ac:dyDescent="0.25">
      <c r="A24" s="40">
        <v>15016</v>
      </c>
      <c r="B24">
        <v>0</v>
      </c>
      <c r="C24">
        <v>0</v>
      </c>
      <c r="D24">
        <v>1000000</v>
      </c>
    </row>
    <row r="25" spans="1:4" x14ac:dyDescent="0.25">
      <c r="A25" s="40">
        <v>15017</v>
      </c>
      <c r="B25">
        <v>0</v>
      </c>
      <c r="C25">
        <v>0</v>
      </c>
      <c r="D25">
        <v>1000000</v>
      </c>
    </row>
    <row r="26" spans="1:4" x14ac:dyDescent="0.25">
      <c r="A26" s="40">
        <v>15019</v>
      </c>
      <c r="B26">
        <v>0</v>
      </c>
      <c r="C26">
        <v>0</v>
      </c>
      <c r="D26">
        <v>1000000</v>
      </c>
    </row>
    <row r="27" spans="1:4" x14ac:dyDescent="0.25">
      <c r="A27" s="40">
        <v>21001</v>
      </c>
      <c r="B27">
        <v>132889087</v>
      </c>
      <c r="C27">
        <v>2178558</v>
      </c>
      <c r="D27">
        <v>0</v>
      </c>
    </row>
    <row r="28" spans="1:4" x14ac:dyDescent="0.25">
      <c r="A28" s="40">
        <v>21002</v>
      </c>
      <c r="B28">
        <v>24199205</v>
      </c>
      <c r="C28">
        <v>0</v>
      </c>
      <c r="D28">
        <v>0</v>
      </c>
    </row>
    <row r="29" spans="1:4" x14ac:dyDescent="0.25">
      <c r="A29" s="40">
        <v>21005</v>
      </c>
      <c r="B29">
        <v>30102296</v>
      </c>
      <c r="C29">
        <v>0</v>
      </c>
      <c r="D29">
        <v>0</v>
      </c>
    </row>
    <row r="30" spans="1:4" x14ac:dyDescent="0.25">
      <c r="A30" s="40">
        <v>21008</v>
      </c>
      <c r="B30">
        <v>30573138</v>
      </c>
      <c r="C30">
        <v>0</v>
      </c>
      <c r="D30">
        <v>0</v>
      </c>
    </row>
    <row r="31" spans="1:4" x14ac:dyDescent="0.25">
      <c r="A31" s="40">
        <v>21009</v>
      </c>
      <c r="B31">
        <v>9512778</v>
      </c>
      <c r="C31">
        <v>0</v>
      </c>
      <c r="D31">
        <v>0</v>
      </c>
    </row>
    <row r="32" spans="1:4" x14ac:dyDescent="0.25">
      <c r="A32" s="40">
        <v>21012</v>
      </c>
      <c r="B32">
        <v>31076829</v>
      </c>
      <c r="C32">
        <v>0</v>
      </c>
      <c r="D32">
        <v>0</v>
      </c>
    </row>
    <row r="33" spans="1:4" x14ac:dyDescent="0.25">
      <c r="A33" s="40">
        <v>21014</v>
      </c>
      <c r="B33">
        <v>72560445</v>
      </c>
      <c r="C33">
        <v>8224973</v>
      </c>
      <c r="D33">
        <v>0</v>
      </c>
    </row>
    <row r="34" spans="1:4" x14ac:dyDescent="0.25">
      <c r="A34" s="40">
        <v>21015</v>
      </c>
      <c r="B34">
        <v>310809168</v>
      </c>
      <c r="C34">
        <v>36822556</v>
      </c>
      <c r="D34">
        <v>100900000</v>
      </c>
    </row>
    <row r="35" spans="1:4" x14ac:dyDescent="0.25">
      <c r="A35" s="40">
        <v>21017</v>
      </c>
      <c r="B35">
        <v>37033754</v>
      </c>
      <c r="C35">
        <v>0</v>
      </c>
      <c r="D35">
        <v>0</v>
      </c>
    </row>
    <row r="36" spans="1:4" x14ac:dyDescent="0.25">
      <c r="A36" s="40">
        <v>21019</v>
      </c>
      <c r="B36">
        <v>38229</v>
      </c>
      <c r="C36">
        <v>0</v>
      </c>
      <c r="D36">
        <v>0</v>
      </c>
    </row>
    <row r="37" spans="1:4" x14ac:dyDescent="0.25">
      <c r="A37" s="40">
        <v>21020</v>
      </c>
      <c r="B37">
        <v>61546</v>
      </c>
      <c r="C37">
        <v>0</v>
      </c>
      <c r="D37">
        <v>0</v>
      </c>
    </row>
    <row r="38" spans="1:4" x14ac:dyDescent="0.25">
      <c r="A38" s="40">
        <v>21021</v>
      </c>
      <c r="B38">
        <v>4611544</v>
      </c>
      <c r="C38">
        <v>0</v>
      </c>
      <c r="D38">
        <v>0</v>
      </c>
    </row>
    <row r="39" spans="1:4" x14ac:dyDescent="0.25">
      <c r="A39" s="40">
        <v>21022</v>
      </c>
      <c r="B39">
        <v>9186155</v>
      </c>
      <c r="C39">
        <v>0</v>
      </c>
      <c r="D39">
        <v>0</v>
      </c>
    </row>
    <row r="40" spans="1:4" x14ac:dyDescent="0.25">
      <c r="A40" s="40">
        <v>21023</v>
      </c>
      <c r="B40">
        <v>6041272</v>
      </c>
      <c r="C40">
        <v>0</v>
      </c>
      <c r="D40">
        <v>0</v>
      </c>
    </row>
    <row r="41" spans="1:4" x14ac:dyDescent="0.25">
      <c r="A41" s="40">
        <v>21027</v>
      </c>
      <c r="B41">
        <v>988220</v>
      </c>
      <c r="C41">
        <v>0</v>
      </c>
      <c r="D41">
        <v>0</v>
      </c>
    </row>
    <row r="42" spans="1:4" x14ac:dyDescent="0.25">
      <c r="A42" s="40">
        <v>21028</v>
      </c>
      <c r="B42">
        <v>7604168</v>
      </c>
      <c r="C42">
        <v>0</v>
      </c>
      <c r="D42">
        <v>0</v>
      </c>
    </row>
    <row r="43" spans="1:4" x14ac:dyDescent="0.25">
      <c r="A43" s="40">
        <v>21029</v>
      </c>
      <c r="B43">
        <v>35808292</v>
      </c>
      <c r="C43">
        <v>13242</v>
      </c>
      <c r="D43">
        <v>0</v>
      </c>
    </row>
    <row r="44" spans="1:4" x14ac:dyDescent="0.25">
      <c r="A44" s="40">
        <v>21031</v>
      </c>
      <c r="B44">
        <v>18024362</v>
      </c>
      <c r="C44">
        <v>3065501</v>
      </c>
      <c r="D44">
        <v>22250000</v>
      </c>
    </row>
    <row r="45" spans="1:4" x14ac:dyDescent="0.25">
      <c r="A45" s="40">
        <v>21032</v>
      </c>
      <c r="B45">
        <v>25140</v>
      </c>
      <c r="C45">
        <v>0</v>
      </c>
      <c r="D45">
        <v>0</v>
      </c>
    </row>
    <row r="46" spans="1:4" x14ac:dyDescent="0.25">
      <c r="A46" s="40">
        <v>21033</v>
      </c>
      <c r="B46">
        <v>657242</v>
      </c>
      <c r="C46">
        <v>66788</v>
      </c>
      <c r="D46">
        <v>11000000</v>
      </c>
    </row>
    <row r="47" spans="1:4" x14ac:dyDescent="0.25">
      <c r="A47" s="40">
        <v>21034</v>
      </c>
      <c r="B47">
        <v>2118818</v>
      </c>
      <c r="C47">
        <v>669204</v>
      </c>
      <c r="D47">
        <v>7500000</v>
      </c>
    </row>
    <row r="48" spans="1:4" x14ac:dyDescent="0.25">
      <c r="A48" s="40">
        <v>21036</v>
      </c>
      <c r="B48">
        <v>17244347</v>
      </c>
      <c r="C48">
        <v>0</v>
      </c>
      <c r="D48">
        <v>0</v>
      </c>
    </row>
    <row r="49" spans="1:4" x14ac:dyDescent="0.25">
      <c r="A49" s="40">
        <v>21037</v>
      </c>
      <c r="B49">
        <v>3212788</v>
      </c>
      <c r="C49">
        <v>455495</v>
      </c>
      <c r="D49">
        <v>0</v>
      </c>
    </row>
    <row r="50" spans="1:4" x14ac:dyDescent="0.25">
      <c r="A50" s="40">
        <v>21038</v>
      </c>
      <c r="B50">
        <v>17290441</v>
      </c>
      <c r="C50">
        <v>0</v>
      </c>
      <c r="D50">
        <v>0</v>
      </c>
    </row>
    <row r="51" spans="1:4" x14ac:dyDescent="0.25">
      <c r="A51" s="40">
        <v>21039</v>
      </c>
      <c r="B51">
        <v>1386771</v>
      </c>
      <c r="C51">
        <v>0</v>
      </c>
      <c r="D51">
        <v>0</v>
      </c>
    </row>
    <row r="52" spans="1:4" x14ac:dyDescent="0.25">
      <c r="A52" s="40">
        <v>21040</v>
      </c>
      <c r="B52">
        <v>587326</v>
      </c>
      <c r="C52">
        <v>0</v>
      </c>
      <c r="D52">
        <v>0</v>
      </c>
    </row>
    <row r="53" spans="1:4" x14ac:dyDescent="0.25">
      <c r="A53" s="40">
        <v>21042</v>
      </c>
      <c r="B53">
        <v>56236</v>
      </c>
      <c r="C53">
        <v>27486</v>
      </c>
      <c r="D53">
        <v>0</v>
      </c>
    </row>
    <row r="54" spans="1:4" x14ac:dyDescent="0.25">
      <c r="A54" s="40">
        <v>21043</v>
      </c>
      <c r="B54">
        <v>1357056</v>
      </c>
      <c r="C54">
        <v>201303</v>
      </c>
      <c r="D54">
        <v>8000000</v>
      </c>
    </row>
    <row r="55" spans="1:4" x14ac:dyDescent="0.25">
      <c r="A55" s="40">
        <v>21044</v>
      </c>
      <c r="B55">
        <v>222388</v>
      </c>
      <c r="C55">
        <v>94708</v>
      </c>
      <c r="D55">
        <v>50000000</v>
      </c>
    </row>
    <row r="56" spans="1:4" x14ac:dyDescent="0.25">
      <c r="A56" s="40">
        <v>21045</v>
      </c>
      <c r="B56">
        <v>4415331</v>
      </c>
      <c r="C56">
        <v>399432</v>
      </c>
      <c r="D56">
        <v>10000000</v>
      </c>
    </row>
    <row r="57" spans="1:4" x14ac:dyDescent="0.25">
      <c r="A57" s="40">
        <v>21046</v>
      </c>
      <c r="B57">
        <v>147056</v>
      </c>
      <c r="C57">
        <v>63988</v>
      </c>
      <c r="D57">
        <v>6100000</v>
      </c>
    </row>
    <row r="58" spans="1:4" x14ac:dyDescent="0.25">
      <c r="A58" s="40">
        <v>21047</v>
      </c>
      <c r="B58">
        <v>0</v>
      </c>
      <c r="C58">
        <v>0</v>
      </c>
      <c r="D58">
        <v>1000000</v>
      </c>
    </row>
    <row r="59" spans="1:4" x14ac:dyDescent="0.25">
      <c r="A59" s="40">
        <v>21049</v>
      </c>
      <c r="B59">
        <v>0</v>
      </c>
      <c r="C59">
        <v>0</v>
      </c>
      <c r="D59">
        <v>1000000</v>
      </c>
    </row>
    <row r="60" spans="1:4" x14ac:dyDescent="0.25">
      <c r="A60" s="40">
        <v>21050</v>
      </c>
      <c r="B60">
        <v>0</v>
      </c>
      <c r="C60">
        <v>0</v>
      </c>
      <c r="D60">
        <v>1000000</v>
      </c>
    </row>
    <row r="61" spans="1:4" x14ac:dyDescent="0.25">
      <c r="A61" s="40">
        <v>21051</v>
      </c>
      <c r="B61">
        <v>0</v>
      </c>
      <c r="C61">
        <v>0</v>
      </c>
      <c r="D61">
        <v>5100000</v>
      </c>
    </row>
    <row r="62" spans="1:4" x14ac:dyDescent="0.25">
      <c r="A62" s="40">
        <v>21052</v>
      </c>
      <c r="B62">
        <v>85882</v>
      </c>
      <c r="C62">
        <v>37195</v>
      </c>
      <c r="D62">
        <v>0</v>
      </c>
    </row>
    <row r="63" spans="1:4" x14ac:dyDescent="0.25">
      <c r="A63" s="40">
        <v>25001</v>
      </c>
      <c r="B63">
        <v>5525282</v>
      </c>
      <c r="C63">
        <v>0</v>
      </c>
      <c r="D63">
        <v>0</v>
      </c>
    </row>
    <row r="64" spans="1:4" x14ac:dyDescent="0.25">
      <c r="A64" s="40">
        <v>25002</v>
      </c>
      <c r="B64">
        <v>13358903</v>
      </c>
      <c r="C64">
        <v>499</v>
      </c>
      <c r="D64">
        <v>3000000</v>
      </c>
    </row>
    <row r="65" spans="1:4" x14ac:dyDescent="0.25">
      <c r="A65" s="40">
        <v>25003</v>
      </c>
      <c r="B65">
        <v>6297923</v>
      </c>
      <c r="C65">
        <v>0</v>
      </c>
      <c r="D65">
        <v>0</v>
      </c>
    </row>
    <row r="66" spans="1:4" x14ac:dyDescent="0.25">
      <c r="A66" s="40">
        <v>25004</v>
      </c>
      <c r="B66">
        <v>4495135</v>
      </c>
      <c r="C66">
        <v>1190978</v>
      </c>
      <c r="D66">
        <v>8400000</v>
      </c>
    </row>
    <row r="67" spans="1:4" x14ac:dyDescent="0.25">
      <c r="A67" s="40">
        <v>26001</v>
      </c>
      <c r="B67">
        <v>100444314</v>
      </c>
      <c r="C67">
        <v>0</v>
      </c>
      <c r="D67">
        <v>0</v>
      </c>
    </row>
    <row r="68" spans="1:4" x14ac:dyDescent="0.25">
      <c r="A68" s="40">
        <v>26003</v>
      </c>
      <c r="B68">
        <v>229742194</v>
      </c>
      <c r="C68">
        <v>114640</v>
      </c>
      <c r="D68">
        <v>0</v>
      </c>
    </row>
    <row r="69" spans="1:4" x14ac:dyDescent="0.25">
      <c r="A69" s="40">
        <v>26007</v>
      </c>
      <c r="B69">
        <v>12125363</v>
      </c>
      <c r="C69">
        <v>0</v>
      </c>
      <c r="D69">
        <v>0</v>
      </c>
    </row>
    <row r="70" spans="1:4" x14ac:dyDescent="0.25">
      <c r="A70" s="40">
        <v>26008</v>
      </c>
      <c r="B70">
        <v>10310416</v>
      </c>
      <c r="C70">
        <v>0</v>
      </c>
      <c r="D70">
        <v>0</v>
      </c>
    </row>
    <row r="71" spans="1:4" x14ac:dyDescent="0.25">
      <c r="A71" s="40">
        <v>26012</v>
      </c>
      <c r="B71">
        <v>5223399</v>
      </c>
      <c r="C71">
        <v>0</v>
      </c>
      <c r="D71">
        <v>0</v>
      </c>
    </row>
    <row r="72" spans="1:4" x14ac:dyDescent="0.25">
      <c r="A72" s="40">
        <v>26013</v>
      </c>
      <c r="B72">
        <v>15306445</v>
      </c>
      <c r="C72">
        <v>0</v>
      </c>
      <c r="D72">
        <v>0</v>
      </c>
    </row>
    <row r="73" spans="1:4" x14ac:dyDescent="0.25">
      <c r="A73" s="40">
        <v>26014</v>
      </c>
      <c r="B73">
        <v>185362</v>
      </c>
      <c r="C73">
        <v>0</v>
      </c>
      <c r="D73">
        <v>0</v>
      </c>
    </row>
    <row r="74" spans="1:4" x14ac:dyDescent="0.25">
      <c r="A74" s="40">
        <v>26015</v>
      </c>
      <c r="B74">
        <v>129684</v>
      </c>
      <c r="C74">
        <v>0</v>
      </c>
      <c r="D74">
        <v>0</v>
      </c>
    </row>
    <row r="75" spans="1:4" x14ac:dyDescent="0.25">
      <c r="A75" s="40">
        <v>26016</v>
      </c>
      <c r="B75">
        <v>1097666</v>
      </c>
      <c r="C75">
        <v>0</v>
      </c>
      <c r="D75">
        <v>0</v>
      </c>
    </row>
    <row r="76" spans="1:4" x14ac:dyDescent="0.25">
      <c r="A76" s="40">
        <v>26017</v>
      </c>
      <c r="B76">
        <v>16130037</v>
      </c>
      <c r="C76">
        <v>954400</v>
      </c>
      <c r="D76">
        <v>13867000</v>
      </c>
    </row>
    <row r="77" spans="1:4" x14ac:dyDescent="0.25">
      <c r="A77" s="40">
        <v>26019</v>
      </c>
      <c r="B77">
        <v>286352</v>
      </c>
      <c r="C77">
        <v>0</v>
      </c>
      <c r="D77">
        <v>0</v>
      </c>
    </row>
    <row r="78" spans="1:4" x14ac:dyDescent="0.25">
      <c r="A78" s="40">
        <v>26020</v>
      </c>
      <c r="B78">
        <v>795054</v>
      </c>
      <c r="C78">
        <v>0</v>
      </c>
      <c r="D78">
        <v>0</v>
      </c>
    </row>
    <row r="79" spans="1:4" x14ac:dyDescent="0.25">
      <c r="A79" s="40">
        <v>26021</v>
      </c>
      <c r="B79">
        <v>2007959</v>
      </c>
      <c r="C79">
        <v>0</v>
      </c>
      <c r="D79">
        <v>0</v>
      </c>
    </row>
    <row r="80" spans="1:4" x14ac:dyDescent="0.25">
      <c r="A80" s="40">
        <v>26022</v>
      </c>
      <c r="B80">
        <v>3232441</v>
      </c>
      <c r="C80">
        <v>2517186</v>
      </c>
      <c r="D80">
        <v>22000000</v>
      </c>
    </row>
    <row r="81" spans="1:4" x14ac:dyDescent="0.25">
      <c r="A81" s="40">
        <v>26023</v>
      </c>
      <c r="B81">
        <v>1569293</v>
      </c>
      <c r="C81">
        <v>0</v>
      </c>
      <c r="D81">
        <v>0</v>
      </c>
    </row>
    <row r="82" spans="1:4" x14ac:dyDescent="0.25">
      <c r="A82" s="40">
        <v>26024</v>
      </c>
      <c r="B82">
        <v>216749</v>
      </c>
      <c r="C82">
        <v>0</v>
      </c>
      <c r="D82">
        <v>0</v>
      </c>
    </row>
    <row r="83" spans="1:4" x14ac:dyDescent="0.25">
      <c r="A83" s="40">
        <v>26025</v>
      </c>
      <c r="B83">
        <v>40800</v>
      </c>
      <c r="C83">
        <v>40800</v>
      </c>
      <c r="D83">
        <v>3000000</v>
      </c>
    </row>
    <row r="84" spans="1:4" x14ac:dyDescent="0.25">
      <c r="A84" s="40">
        <v>26027</v>
      </c>
      <c r="B84">
        <v>0</v>
      </c>
      <c r="C84">
        <v>0</v>
      </c>
      <c r="D84">
        <v>7000000</v>
      </c>
    </row>
    <row r="85" spans="1:4" x14ac:dyDescent="0.25">
      <c r="A85" s="40">
        <v>30001</v>
      </c>
      <c r="B85">
        <v>14965436</v>
      </c>
      <c r="C85">
        <v>0</v>
      </c>
      <c r="D85">
        <v>0</v>
      </c>
    </row>
    <row r="86" spans="1:4" x14ac:dyDescent="0.25">
      <c r="A86" s="40">
        <v>30002</v>
      </c>
      <c r="B86">
        <v>169448328</v>
      </c>
      <c r="C86">
        <v>27580830</v>
      </c>
      <c r="D86">
        <v>67500000</v>
      </c>
    </row>
    <row r="87" spans="1:4" x14ac:dyDescent="0.25">
      <c r="A87" s="40">
        <v>30003</v>
      </c>
      <c r="B87">
        <v>2680082</v>
      </c>
      <c r="C87">
        <v>0</v>
      </c>
      <c r="D87">
        <v>0</v>
      </c>
    </row>
    <row r="88" spans="1:4" x14ac:dyDescent="0.25">
      <c r="A88" s="40">
        <v>30004</v>
      </c>
      <c r="B88">
        <v>10984680</v>
      </c>
      <c r="C88">
        <v>594937</v>
      </c>
      <c r="D88">
        <v>3000000</v>
      </c>
    </row>
    <row r="89" spans="1:4" x14ac:dyDescent="0.25">
      <c r="A89" s="40">
        <v>30005</v>
      </c>
      <c r="B89">
        <v>2318992</v>
      </c>
      <c r="C89">
        <v>0</v>
      </c>
      <c r="D89">
        <v>0</v>
      </c>
    </row>
    <row r="90" spans="1:4" x14ac:dyDescent="0.25">
      <c r="A90" s="40">
        <v>30006</v>
      </c>
      <c r="B90">
        <v>17731478</v>
      </c>
      <c r="C90">
        <v>0</v>
      </c>
      <c r="D90">
        <v>0</v>
      </c>
    </row>
    <row r="91" spans="1:4" x14ac:dyDescent="0.25">
      <c r="A91" s="40">
        <v>30007</v>
      </c>
      <c r="B91">
        <v>26345135</v>
      </c>
      <c r="C91">
        <v>0</v>
      </c>
      <c r="D91">
        <v>0</v>
      </c>
    </row>
    <row r="92" spans="1:4" x14ac:dyDescent="0.25">
      <c r="A92" s="40">
        <v>30009</v>
      </c>
      <c r="B92">
        <v>63971580</v>
      </c>
      <c r="C92">
        <v>20990527</v>
      </c>
      <c r="D92">
        <v>136000000</v>
      </c>
    </row>
    <row r="93" spans="1:4" x14ac:dyDescent="0.25">
      <c r="A93" s="40">
        <v>30010</v>
      </c>
      <c r="B93">
        <v>38920876</v>
      </c>
      <c r="C93">
        <v>3162449</v>
      </c>
      <c r="D93">
        <v>0</v>
      </c>
    </row>
    <row r="94" spans="1:4" x14ac:dyDescent="0.25">
      <c r="A94" s="40">
        <v>30011</v>
      </c>
      <c r="B94">
        <v>18196267</v>
      </c>
      <c r="C94">
        <v>0</v>
      </c>
      <c r="D94">
        <v>0</v>
      </c>
    </row>
    <row r="95" spans="1:4" x14ac:dyDescent="0.25">
      <c r="A95" s="40">
        <v>30012</v>
      </c>
      <c r="B95">
        <v>25170679</v>
      </c>
      <c r="C95">
        <v>0</v>
      </c>
      <c r="D95">
        <v>0</v>
      </c>
    </row>
    <row r="96" spans="1:4" x14ac:dyDescent="0.25">
      <c r="A96" s="40">
        <v>30013</v>
      </c>
      <c r="B96">
        <v>1137301</v>
      </c>
      <c r="C96">
        <v>0</v>
      </c>
      <c r="D96">
        <v>0</v>
      </c>
    </row>
    <row r="97" spans="1:4" x14ac:dyDescent="0.25">
      <c r="A97" s="40">
        <v>30014</v>
      </c>
      <c r="B97">
        <v>2498146</v>
      </c>
      <c r="C97">
        <v>0</v>
      </c>
      <c r="D97">
        <v>0</v>
      </c>
    </row>
    <row r="98" spans="1:4" x14ac:dyDescent="0.25">
      <c r="A98" s="40">
        <v>30015</v>
      </c>
      <c r="B98">
        <v>1657715</v>
      </c>
      <c r="C98">
        <v>0</v>
      </c>
      <c r="D98">
        <v>0</v>
      </c>
    </row>
    <row r="99" spans="1:4" x14ac:dyDescent="0.25">
      <c r="A99" s="40">
        <v>30016</v>
      </c>
      <c r="B99">
        <v>2497703</v>
      </c>
      <c r="C99">
        <v>0</v>
      </c>
      <c r="D99">
        <v>0</v>
      </c>
    </row>
    <row r="100" spans="1:4" x14ac:dyDescent="0.25">
      <c r="A100" s="40">
        <v>30017</v>
      </c>
      <c r="B100">
        <v>859164</v>
      </c>
      <c r="C100">
        <v>0</v>
      </c>
      <c r="D100">
        <v>0</v>
      </c>
    </row>
    <row r="101" spans="1:4" x14ac:dyDescent="0.25">
      <c r="A101" s="40">
        <v>30020</v>
      </c>
      <c r="B101">
        <v>65469</v>
      </c>
      <c r="C101">
        <v>0</v>
      </c>
      <c r="D101">
        <v>0</v>
      </c>
    </row>
    <row r="102" spans="1:4" x14ac:dyDescent="0.25">
      <c r="A102" s="40">
        <v>30021</v>
      </c>
      <c r="B102">
        <v>169706950</v>
      </c>
      <c r="C102">
        <v>11083930</v>
      </c>
      <c r="D102">
        <v>93000000</v>
      </c>
    </row>
    <row r="103" spans="1:4" x14ac:dyDescent="0.25">
      <c r="A103" s="40">
        <v>30022</v>
      </c>
      <c r="B103">
        <v>10160</v>
      </c>
      <c r="C103">
        <v>0</v>
      </c>
      <c r="D103">
        <v>0</v>
      </c>
    </row>
    <row r="104" spans="1:4" x14ac:dyDescent="0.25">
      <c r="A104" s="40">
        <v>30023</v>
      </c>
      <c r="B104">
        <v>19257224</v>
      </c>
      <c r="C104">
        <v>0</v>
      </c>
      <c r="D104">
        <v>0</v>
      </c>
    </row>
    <row r="105" spans="1:4" x14ac:dyDescent="0.25">
      <c r="A105" s="40">
        <v>30025</v>
      </c>
      <c r="B105">
        <v>18750</v>
      </c>
      <c r="C105">
        <v>0</v>
      </c>
      <c r="D105">
        <v>0</v>
      </c>
    </row>
    <row r="106" spans="1:4" x14ac:dyDescent="0.25">
      <c r="A106" s="40">
        <v>30027</v>
      </c>
      <c r="B106">
        <v>4591772</v>
      </c>
      <c r="C106">
        <v>0</v>
      </c>
      <c r="D106">
        <v>0</v>
      </c>
    </row>
    <row r="107" spans="1:4" x14ac:dyDescent="0.25">
      <c r="A107" s="40">
        <v>30028</v>
      </c>
      <c r="B107">
        <v>163646</v>
      </c>
      <c r="C107">
        <v>0</v>
      </c>
      <c r="D107">
        <v>0</v>
      </c>
    </row>
    <row r="108" spans="1:4" x14ac:dyDescent="0.25">
      <c r="A108" s="40">
        <v>30029</v>
      </c>
      <c r="B108">
        <v>3181844</v>
      </c>
      <c r="C108">
        <v>1556951</v>
      </c>
      <c r="D108">
        <v>20917000</v>
      </c>
    </row>
    <row r="109" spans="1:4" x14ac:dyDescent="0.25">
      <c r="A109" s="40">
        <v>30030</v>
      </c>
      <c r="B109">
        <v>14287183</v>
      </c>
      <c r="C109">
        <v>0</v>
      </c>
      <c r="D109">
        <v>0</v>
      </c>
    </row>
    <row r="110" spans="1:4" x14ac:dyDescent="0.25">
      <c r="A110" s="40">
        <v>30032</v>
      </c>
      <c r="B110">
        <v>30839677</v>
      </c>
      <c r="C110">
        <v>566550</v>
      </c>
      <c r="D110">
        <v>13198000</v>
      </c>
    </row>
    <row r="111" spans="1:4" x14ac:dyDescent="0.25">
      <c r="A111" s="40">
        <v>30034</v>
      </c>
      <c r="B111">
        <v>3456543</v>
      </c>
      <c r="C111">
        <v>1869678</v>
      </c>
      <c r="D111">
        <v>20000000</v>
      </c>
    </row>
    <row r="112" spans="1:4" x14ac:dyDescent="0.25">
      <c r="A112" s="40">
        <v>30035</v>
      </c>
      <c r="B112">
        <v>1275876</v>
      </c>
      <c r="C112">
        <v>0</v>
      </c>
      <c r="D112">
        <v>0</v>
      </c>
    </row>
    <row r="113" spans="1:4" x14ac:dyDescent="0.25">
      <c r="A113" s="40">
        <v>30036</v>
      </c>
      <c r="B113">
        <v>427679</v>
      </c>
      <c r="C113">
        <v>0</v>
      </c>
      <c r="D113">
        <v>0</v>
      </c>
    </row>
    <row r="114" spans="1:4" x14ac:dyDescent="0.25">
      <c r="A114" s="40">
        <v>30037</v>
      </c>
      <c r="B114">
        <v>1255083</v>
      </c>
      <c r="C114">
        <v>553836</v>
      </c>
      <c r="D114">
        <v>500000</v>
      </c>
    </row>
    <row r="115" spans="1:4" x14ac:dyDescent="0.25">
      <c r="A115" s="40">
        <v>30038</v>
      </c>
      <c r="B115">
        <v>475564</v>
      </c>
      <c r="C115">
        <v>440627</v>
      </c>
      <c r="D115">
        <v>10000000</v>
      </c>
    </row>
    <row r="116" spans="1:4" x14ac:dyDescent="0.25">
      <c r="A116" s="40">
        <v>30039</v>
      </c>
      <c r="B116">
        <v>2071803</v>
      </c>
      <c r="C116">
        <v>0</v>
      </c>
      <c r="D116">
        <v>0</v>
      </c>
    </row>
    <row r="117" spans="1:4" x14ac:dyDescent="0.25">
      <c r="A117" s="40">
        <v>30041</v>
      </c>
      <c r="B117">
        <v>25594</v>
      </c>
      <c r="C117">
        <v>25594</v>
      </c>
      <c r="D117">
        <v>4463000</v>
      </c>
    </row>
    <row r="118" spans="1:4" x14ac:dyDescent="0.25">
      <c r="A118" s="40">
        <v>30042</v>
      </c>
      <c r="B118">
        <v>114182</v>
      </c>
      <c r="C118">
        <v>114182</v>
      </c>
      <c r="D118">
        <v>0</v>
      </c>
    </row>
    <row r="119" spans="1:4" x14ac:dyDescent="0.25">
      <c r="A119" s="40">
        <v>35002</v>
      </c>
      <c r="B119">
        <v>2456938</v>
      </c>
      <c r="C119">
        <v>0</v>
      </c>
      <c r="D119">
        <v>0</v>
      </c>
    </row>
    <row r="120" spans="1:4" x14ac:dyDescent="0.25">
      <c r="A120" s="40">
        <v>35003</v>
      </c>
      <c r="B120">
        <v>5911981</v>
      </c>
      <c r="C120">
        <v>634006</v>
      </c>
      <c r="D120">
        <v>3000000</v>
      </c>
    </row>
    <row r="121" spans="1:4" x14ac:dyDescent="0.25">
      <c r="A121" s="40">
        <v>35004</v>
      </c>
      <c r="B121">
        <v>22913449</v>
      </c>
      <c r="C121">
        <v>0</v>
      </c>
      <c r="D121">
        <v>0</v>
      </c>
    </row>
    <row r="122" spans="1:4" x14ac:dyDescent="0.25">
      <c r="A122" s="40">
        <v>35006</v>
      </c>
      <c r="B122">
        <v>75256684</v>
      </c>
      <c r="C122">
        <v>455178</v>
      </c>
      <c r="D122">
        <v>0</v>
      </c>
    </row>
    <row r="123" spans="1:4" x14ac:dyDescent="0.25">
      <c r="A123" s="40">
        <v>35007</v>
      </c>
      <c r="B123">
        <v>44818081</v>
      </c>
      <c r="C123">
        <v>0</v>
      </c>
      <c r="D123">
        <v>0</v>
      </c>
    </row>
    <row r="124" spans="1:4" x14ac:dyDescent="0.25">
      <c r="A124" s="40">
        <v>35010</v>
      </c>
      <c r="B124">
        <v>4425934</v>
      </c>
      <c r="C124">
        <v>0</v>
      </c>
      <c r="D124">
        <v>0</v>
      </c>
    </row>
    <row r="125" spans="1:4" x14ac:dyDescent="0.25">
      <c r="A125" s="40">
        <v>35011</v>
      </c>
      <c r="B125">
        <v>1406166</v>
      </c>
      <c r="C125">
        <v>0</v>
      </c>
      <c r="D125">
        <v>0</v>
      </c>
    </row>
    <row r="126" spans="1:4" x14ac:dyDescent="0.25">
      <c r="A126" s="40">
        <v>35013</v>
      </c>
      <c r="B126">
        <v>750210</v>
      </c>
      <c r="C126">
        <v>0</v>
      </c>
      <c r="D126">
        <v>0</v>
      </c>
    </row>
    <row r="127" spans="1:4" x14ac:dyDescent="0.25">
      <c r="A127" s="40">
        <v>35014</v>
      </c>
      <c r="B127">
        <v>222235</v>
      </c>
      <c r="C127">
        <v>0</v>
      </c>
      <c r="D127">
        <v>0</v>
      </c>
    </row>
    <row r="128" spans="1:4" x14ac:dyDescent="0.25">
      <c r="A128" s="40">
        <v>35015</v>
      </c>
      <c r="B128">
        <v>47723251</v>
      </c>
      <c r="C128">
        <v>0</v>
      </c>
      <c r="D128">
        <v>4101000</v>
      </c>
    </row>
    <row r="129" spans="1:4" x14ac:dyDescent="0.25">
      <c r="A129" s="40">
        <v>35017</v>
      </c>
      <c r="B129">
        <v>120246</v>
      </c>
      <c r="C129">
        <v>0</v>
      </c>
      <c r="D129">
        <v>0</v>
      </c>
    </row>
    <row r="130" spans="1:4" x14ac:dyDescent="0.25">
      <c r="A130" s="40">
        <v>35018</v>
      </c>
      <c r="B130">
        <v>102526</v>
      </c>
      <c r="C130">
        <v>0</v>
      </c>
      <c r="D130">
        <v>0</v>
      </c>
    </row>
    <row r="131" spans="1:4" x14ac:dyDescent="0.25">
      <c r="A131" s="40">
        <v>35019</v>
      </c>
      <c r="B131">
        <v>25650844</v>
      </c>
      <c r="C131">
        <v>685122</v>
      </c>
      <c r="D131">
        <v>11046000</v>
      </c>
    </row>
    <row r="132" spans="1:4" x14ac:dyDescent="0.25">
      <c r="A132" s="40">
        <v>35020</v>
      </c>
      <c r="B132">
        <v>1672375</v>
      </c>
      <c r="C132">
        <v>557639</v>
      </c>
      <c r="D132">
        <v>29500000</v>
      </c>
    </row>
    <row r="133" spans="1:4" x14ac:dyDescent="0.25">
      <c r="A133" s="40">
        <v>35021</v>
      </c>
      <c r="B133">
        <v>4468</v>
      </c>
      <c r="C133">
        <v>0</v>
      </c>
      <c r="D133">
        <v>1000000</v>
      </c>
    </row>
    <row r="134" spans="1:4" x14ac:dyDescent="0.25">
      <c r="A134" s="40">
        <v>40001</v>
      </c>
      <c r="B134">
        <v>10034106</v>
      </c>
      <c r="C134">
        <v>21236</v>
      </c>
      <c r="D134">
        <v>3300000</v>
      </c>
    </row>
    <row r="135" spans="1:4" x14ac:dyDescent="0.25">
      <c r="A135" s="40">
        <v>40002</v>
      </c>
      <c r="B135">
        <v>5454344</v>
      </c>
      <c r="C135">
        <v>1744</v>
      </c>
      <c r="D135">
        <v>2000000</v>
      </c>
    </row>
    <row r="136" spans="1:4" x14ac:dyDescent="0.25">
      <c r="A136" s="40">
        <v>40003</v>
      </c>
      <c r="B136">
        <v>5101975</v>
      </c>
      <c r="C136">
        <v>0</v>
      </c>
      <c r="D136">
        <v>0</v>
      </c>
    </row>
    <row r="137" spans="1:4" x14ac:dyDescent="0.25">
      <c r="A137" s="40">
        <v>40004</v>
      </c>
      <c r="B137">
        <v>2395868</v>
      </c>
      <c r="C137">
        <v>0</v>
      </c>
      <c r="D137">
        <v>0</v>
      </c>
    </row>
    <row r="138" spans="1:4" x14ac:dyDescent="0.25">
      <c r="A138" s="40">
        <v>40005</v>
      </c>
      <c r="B138">
        <v>36835871</v>
      </c>
      <c r="C138">
        <v>180759</v>
      </c>
      <c r="D138">
        <v>0</v>
      </c>
    </row>
    <row r="139" spans="1:4" x14ac:dyDescent="0.25">
      <c r="A139" s="40">
        <v>41002</v>
      </c>
      <c r="B139">
        <v>4969977</v>
      </c>
      <c r="C139">
        <v>0</v>
      </c>
      <c r="D139">
        <v>1000000</v>
      </c>
    </row>
    <row r="140" spans="1:4" x14ac:dyDescent="0.25">
      <c r="A140" s="40">
        <v>41003</v>
      </c>
      <c r="B140">
        <v>5912673</v>
      </c>
      <c r="C140">
        <v>384781</v>
      </c>
      <c r="D140">
        <v>2000000</v>
      </c>
    </row>
    <row r="141" spans="1:4" x14ac:dyDescent="0.25">
      <c r="A141" s="40">
        <v>41004</v>
      </c>
      <c r="B141">
        <v>23841047</v>
      </c>
      <c r="C141">
        <v>1483508</v>
      </c>
      <c r="D141">
        <v>5000000</v>
      </c>
    </row>
    <row r="142" spans="1:4" x14ac:dyDescent="0.25">
      <c r="A142" s="40">
        <v>41005</v>
      </c>
      <c r="B142">
        <v>865213</v>
      </c>
      <c r="C142">
        <v>0</v>
      </c>
      <c r="D142">
        <v>0</v>
      </c>
    </row>
    <row r="143" spans="1:4" x14ac:dyDescent="0.25">
      <c r="A143" s="40">
        <v>41007</v>
      </c>
      <c r="B143">
        <v>5413203</v>
      </c>
      <c r="C143">
        <v>0</v>
      </c>
      <c r="D143">
        <v>0</v>
      </c>
    </row>
    <row r="144" spans="1:4" x14ac:dyDescent="0.25">
      <c r="A144" s="40">
        <v>41008</v>
      </c>
      <c r="B144">
        <v>3367234</v>
      </c>
      <c r="C144">
        <v>184208</v>
      </c>
      <c r="D144">
        <v>3750000</v>
      </c>
    </row>
    <row r="145" spans="1:4" x14ac:dyDescent="0.25">
      <c r="A145" s="40">
        <v>41011</v>
      </c>
      <c r="B145">
        <v>45008202</v>
      </c>
      <c r="C145">
        <v>84209</v>
      </c>
      <c r="D145">
        <v>0</v>
      </c>
    </row>
    <row r="146" spans="1:4" x14ac:dyDescent="0.25">
      <c r="A146" s="40">
        <v>41012</v>
      </c>
      <c r="B146">
        <v>7350779</v>
      </c>
      <c r="C146">
        <v>0</v>
      </c>
      <c r="D146">
        <v>0</v>
      </c>
    </row>
    <row r="147" spans="1:4" x14ac:dyDescent="0.25">
      <c r="A147" s="40">
        <v>41013</v>
      </c>
      <c r="B147">
        <v>1717526</v>
      </c>
      <c r="C147">
        <v>0</v>
      </c>
      <c r="D147">
        <v>300000</v>
      </c>
    </row>
    <row r="148" spans="1:4" x14ac:dyDescent="0.25">
      <c r="A148" s="40">
        <v>41014</v>
      </c>
      <c r="B148">
        <v>2922039</v>
      </c>
      <c r="C148">
        <v>0</v>
      </c>
      <c r="D148">
        <v>1500000</v>
      </c>
    </row>
    <row r="149" spans="1:4" x14ac:dyDescent="0.25">
      <c r="A149" s="40">
        <v>41015</v>
      </c>
      <c r="B149">
        <v>1132418</v>
      </c>
      <c r="C149">
        <v>45625</v>
      </c>
      <c r="D149">
        <v>600000</v>
      </c>
    </row>
    <row r="150" spans="1:4" x14ac:dyDescent="0.25">
      <c r="A150" s="40">
        <v>41016</v>
      </c>
      <c r="B150">
        <v>83313</v>
      </c>
      <c r="C150">
        <v>83313</v>
      </c>
      <c r="D150">
        <v>1000000</v>
      </c>
    </row>
    <row r="151" spans="1:4" x14ac:dyDescent="0.25">
      <c r="A151" s="40">
        <v>41018</v>
      </c>
      <c r="B151">
        <v>2956891</v>
      </c>
      <c r="C151">
        <v>45413</v>
      </c>
      <c r="D151">
        <v>421000</v>
      </c>
    </row>
    <row r="152" spans="1:4" x14ac:dyDescent="0.25">
      <c r="A152" s="40">
        <v>41019</v>
      </c>
      <c r="B152">
        <v>400417</v>
      </c>
      <c r="C152">
        <v>0</v>
      </c>
      <c r="D152">
        <v>0</v>
      </c>
    </row>
    <row r="153" spans="1:4" x14ac:dyDescent="0.25">
      <c r="A153" s="40">
        <v>41020</v>
      </c>
      <c r="B153">
        <v>5971825</v>
      </c>
      <c r="C153">
        <v>858238</v>
      </c>
      <c r="D153">
        <v>14019000</v>
      </c>
    </row>
    <row r="154" spans="1:4" x14ac:dyDescent="0.25">
      <c r="A154" s="40">
        <v>41021</v>
      </c>
      <c r="B154">
        <v>3533456</v>
      </c>
      <c r="C154">
        <v>100702</v>
      </c>
      <c r="D154">
        <v>795000</v>
      </c>
    </row>
    <row r="155" spans="1:4" x14ac:dyDescent="0.25">
      <c r="A155" s="40">
        <v>41022</v>
      </c>
      <c r="B155">
        <v>910505</v>
      </c>
      <c r="C155">
        <v>53646</v>
      </c>
      <c r="D155">
        <v>1830000</v>
      </c>
    </row>
    <row r="156" spans="1:4" x14ac:dyDescent="0.25">
      <c r="A156" s="40">
        <v>41023</v>
      </c>
      <c r="B156">
        <v>3193981</v>
      </c>
      <c r="C156">
        <v>2200</v>
      </c>
      <c r="D156">
        <v>1128000</v>
      </c>
    </row>
    <row r="157" spans="1:4" x14ac:dyDescent="0.25">
      <c r="A157" s="40">
        <v>41024</v>
      </c>
      <c r="B157">
        <v>201292</v>
      </c>
      <c r="C157">
        <v>0</v>
      </c>
      <c r="D157">
        <v>0</v>
      </c>
    </row>
    <row r="158" spans="1:4" x14ac:dyDescent="0.25">
      <c r="A158" s="40">
        <v>41025</v>
      </c>
      <c r="B158">
        <v>1915025</v>
      </c>
      <c r="C158">
        <v>167470</v>
      </c>
      <c r="D158">
        <v>569000</v>
      </c>
    </row>
    <row r="159" spans="1:4" x14ac:dyDescent="0.25">
      <c r="A159" s="40">
        <v>41026</v>
      </c>
      <c r="B159">
        <v>7399096</v>
      </c>
      <c r="C159">
        <v>3282</v>
      </c>
      <c r="D159">
        <v>0</v>
      </c>
    </row>
    <row r="160" spans="1:4" x14ac:dyDescent="0.25">
      <c r="A160" s="40">
        <v>41027</v>
      </c>
      <c r="B160">
        <v>1128937</v>
      </c>
      <c r="C160">
        <v>0</v>
      </c>
      <c r="D160">
        <v>0</v>
      </c>
    </row>
    <row r="161" spans="1:4" x14ac:dyDescent="0.25">
      <c r="A161" s="40">
        <v>41028</v>
      </c>
      <c r="B161">
        <v>579494</v>
      </c>
      <c r="C161">
        <v>0</v>
      </c>
      <c r="D161">
        <v>950000</v>
      </c>
    </row>
    <row r="162" spans="1:4" x14ac:dyDescent="0.25">
      <c r="A162" s="40">
        <v>41029</v>
      </c>
      <c r="B162">
        <v>13383842</v>
      </c>
      <c r="C162">
        <v>0</v>
      </c>
      <c r="D162">
        <v>6000000</v>
      </c>
    </row>
    <row r="163" spans="1:4" x14ac:dyDescent="0.25">
      <c r="A163" s="40">
        <v>41030</v>
      </c>
      <c r="B163">
        <v>147274</v>
      </c>
      <c r="C163">
        <v>0</v>
      </c>
      <c r="D163">
        <v>0</v>
      </c>
    </row>
    <row r="164" spans="1:4" x14ac:dyDescent="0.25">
      <c r="A164" s="40">
        <v>41031</v>
      </c>
      <c r="B164">
        <v>538857</v>
      </c>
      <c r="C164">
        <v>34063</v>
      </c>
      <c r="D164">
        <v>8182000</v>
      </c>
    </row>
    <row r="165" spans="1:4" x14ac:dyDescent="0.25">
      <c r="A165" s="40">
        <v>41032</v>
      </c>
      <c r="B165">
        <v>12607621</v>
      </c>
      <c r="C165">
        <v>7797</v>
      </c>
      <c r="D165">
        <v>0</v>
      </c>
    </row>
    <row r="166" spans="1:4" x14ac:dyDescent="0.25">
      <c r="A166" s="40">
        <v>41033</v>
      </c>
      <c r="B166">
        <v>1938252</v>
      </c>
      <c r="C166">
        <v>363914</v>
      </c>
      <c r="D166">
        <v>2000000</v>
      </c>
    </row>
    <row r="167" spans="1:4" x14ac:dyDescent="0.25">
      <c r="A167" s="40">
        <v>41034</v>
      </c>
      <c r="B167">
        <v>0</v>
      </c>
      <c r="C167">
        <v>0</v>
      </c>
      <c r="D167">
        <v>1000000</v>
      </c>
    </row>
    <row r="168" spans="1:4" x14ac:dyDescent="0.25">
      <c r="A168" s="40">
        <v>41035</v>
      </c>
      <c r="B168">
        <v>0</v>
      </c>
      <c r="C168">
        <v>0</v>
      </c>
      <c r="D168">
        <v>700000</v>
      </c>
    </row>
    <row r="169" spans="1:4" x14ac:dyDescent="0.25">
      <c r="A169" s="40">
        <v>41036</v>
      </c>
      <c r="B169">
        <v>0</v>
      </c>
      <c r="C169">
        <v>0</v>
      </c>
      <c r="D169">
        <v>20000000</v>
      </c>
    </row>
    <row r="170" spans="1:4" x14ac:dyDescent="0.25">
      <c r="A170" s="40">
        <v>60001</v>
      </c>
      <c r="B170">
        <v>68931065</v>
      </c>
      <c r="C170">
        <v>0</v>
      </c>
      <c r="D170">
        <v>0</v>
      </c>
    </row>
    <row r="171" spans="1:4" x14ac:dyDescent="0.25">
      <c r="A171" s="40">
        <v>60003</v>
      </c>
      <c r="B171">
        <v>93062318</v>
      </c>
      <c r="C171">
        <v>90218</v>
      </c>
      <c r="D171">
        <v>0</v>
      </c>
    </row>
    <row r="172" spans="1:4" x14ac:dyDescent="0.25">
      <c r="A172" s="40">
        <v>60005</v>
      </c>
      <c r="B172">
        <v>75149474</v>
      </c>
      <c r="C172">
        <v>36408</v>
      </c>
      <c r="D172">
        <v>0</v>
      </c>
    </row>
    <row r="173" spans="1:4" x14ac:dyDescent="0.25">
      <c r="A173" s="40">
        <v>60006</v>
      </c>
      <c r="B173">
        <v>112623</v>
      </c>
      <c r="C173">
        <v>0</v>
      </c>
      <c r="D173">
        <v>0</v>
      </c>
    </row>
    <row r="174" spans="1:4" x14ac:dyDescent="0.25">
      <c r="A174" s="40">
        <v>60008</v>
      </c>
      <c r="B174">
        <v>105131419</v>
      </c>
      <c r="C174">
        <v>22766043</v>
      </c>
      <c r="D174">
        <v>126300000</v>
      </c>
    </row>
    <row r="175" spans="1:4" x14ac:dyDescent="0.25">
      <c r="A175" s="40">
        <v>60010</v>
      </c>
      <c r="B175">
        <v>3342027</v>
      </c>
      <c r="C175">
        <v>1854568</v>
      </c>
      <c r="D175">
        <v>2000000</v>
      </c>
    </row>
    <row r="176" spans="1:4" x14ac:dyDescent="0.25">
      <c r="A176" s="40">
        <v>60011</v>
      </c>
      <c r="B176">
        <v>144092</v>
      </c>
      <c r="C176">
        <v>48847</v>
      </c>
      <c r="D176">
        <v>0</v>
      </c>
    </row>
    <row r="177" spans="1:4" x14ac:dyDescent="0.25">
      <c r="A177" s="40">
        <v>60012</v>
      </c>
      <c r="B177">
        <v>0</v>
      </c>
      <c r="C177">
        <v>0</v>
      </c>
      <c r="D177">
        <v>0</v>
      </c>
    </row>
    <row r="178" spans="1:4" x14ac:dyDescent="0.25">
      <c r="A178" s="40">
        <v>60013</v>
      </c>
      <c r="B178">
        <v>9554136</v>
      </c>
      <c r="C178">
        <v>0</v>
      </c>
      <c r="D178">
        <v>0</v>
      </c>
    </row>
    <row r="179" spans="1:4" x14ac:dyDescent="0.25">
      <c r="A179" s="40">
        <v>60014</v>
      </c>
      <c r="B179">
        <v>114928</v>
      </c>
      <c r="C179">
        <v>0</v>
      </c>
      <c r="D179">
        <v>0</v>
      </c>
    </row>
    <row r="180" spans="1:4" x14ac:dyDescent="0.25">
      <c r="A180" s="40">
        <v>60015</v>
      </c>
      <c r="B180">
        <v>1790026</v>
      </c>
      <c r="C180">
        <v>541028</v>
      </c>
      <c r="D180">
        <v>1000000</v>
      </c>
    </row>
    <row r="181" spans="1:4" x14ac:dyDescent="0.25">
      <c r="A181" s="40">
        <v>60016</v>
      </c>
      <c r="B181">
        <v>16705619</v>
      </c>
      <c r="C181">
        <v>141129</v>
      </c>
      <c r="D181">
        <v>0</v>
      </c>
    </row>
    <row r="182" spans="1:4" x14ac:dyDescent="0.25">
      <c r="A182" s="40">
        <v>60017</v>
      </c>
      <c r="B182">
        <v>413446</v>
      </c>
      <c r="C182">
        <v>0</v>
      </c>
      <c r="D182">
        <v>0</v>
      </c>
    </row>
    <row r="183" spans="1:4" x14ac:dyDescent="0.25">
      <c r="A183" s="40">
        <v>60018</v>
      </c>
      <c r="B183">
        <v>112262</v>
      </c>
      <c r="C183">
        <v>0</v>
      </c>
      <c r="D183">
        <v>0</v>
      </c>
    </row>
    <row r="184" spans="1:4" x14ac:dyDescent="0.25">
      <c r="A184" s="40">
        <v>60019</v>
      </c>
      <c r="B184">
        <v>2391809</v>
      </c>
      <c r="C184">
        <v>0</v>
      </c>
      <c r="D184">
        <v>0</v>
      </c>
    </row>
    <row r="185" spans="1:4" x14ac:dyDescent="0.25">
      <c r="A185" s="40">
        <v>60020</v>
      </c>
      <c r="B185">
        <v>224752</v>
      </c>
      <c r="C185">
        <v>116138</v>
      </c>
      <c r="D185">
        <v>3735000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22364504C0774B91A8C83906C34E2B" ma:contentTypeVersion="4" ma:contentTypeDescription="Create a new document." ma:contentTypeScope="" ma:versionID="d0380fa199f6be7a7bff2b86c7dc4835">
  <xsd:schema xmlns:xsd="http://www.w3.org/2001/XMLSchema" xmlns:xs="http://www.w3.org/2001/XMLSchema" xmlns:p="http://schemas.microsoft.com/office/2006/metadata/properties" xmlns:ns2="6719592d-42f9-4331-a016-1868470944c5" xmlns:ns3="df25a99a-1c69-45a9-93ff-ed73211d2714" targetNamespace="http://schemas.microsoft.com/office/2006/metadata/properties" ma:root="true" ma:fieldsID="abcf16ef4c315343807f888d1623fbbc" ns2:_="" ns3:_="">
    <xsd:import namespace="6719592d-42f9-4331-a016-1868470944c5"/>
    <xsd:import namespace="df25a99a-1c69-45a9-93ff-ed73211d27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19592d-42f9-4331-a016-1868470944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25a99a-1c69-45a9-93ff-ed73211d271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61D8C7-F5C8-45AC-8CD2-DFF28358775A}">
  <ds:schemaRefs>
    <ds:schemaRef ds:uri="http://schemas.microsoft.com/sharepoint/v3/contenttype/forms"/>
  </ds:schemaRefs>
</ds:datastoreItem>
</file>

<file path=customXml/itemProps2.xml><?xml version="1.0" encoding="utf-8"?>
<ds:datastoreItem xmlns:ds="http://schemas.openxmlformats.org/officeDocument/2006/customXml" ds:itemID="{7ACD4781-5C67-40D4-BD69-D036C225B0AC}">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6719592d-42f9-4331-a016-1868470944c5"/>
    <ds:schemaRef ds:uri="http://schemas.microsoft.com/office/infopath/2007/PartnerControls"/>
    <ds:schemaRef ds:uri="http://purl.org/dc/elements/1.1/"/>
    <ds:schemaRef ds:uri="df25a99a-1c69-45a9-93ff-ed73211d2714"/>
    <ds:schemaRef ds:uri="http://www.w3.org/XML/1998/namespace"/>
    <ds:schemaRef ds:uri="http://purl.org/dc/dcmitype/"/>
  </ds:schemaRefs>
</ds:datastoreItem>
</file>

<file path=customXml/itemProps3.xml><?xml version="1.0" encoding="utf-8"?>
<ds:datastoreItem xmlns:ds="http://schemas.openxmlformats.org/officeDocument/2006/customXml" ds:itemID="{028E8DC9-DF0C-4CE2-91A6-12AD17BFEF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Investeringsprosjekter SEKF</vt:lpstr>
      <vt:lpstr>Alle samlet</vt:lpstr>
      <vt:lpstr>Ark1</vt:lpstr>
      <vt:lpstr>Ark2</vt:lpstr>
      <vt:lpstr>'Investeringsprosjekter SEKF'!Utskriftsområde</vt:lpstr>
      <vt:lpstr>'Investeringsprosjekter SEKF'!Utskriftstitler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tornsku</dc:creator>
  <cp:keywords/>
  <cp:lastModifiedBy>Bakke, Stein Inge</cp:lastModifiedBy>
  <cp:lastPrinted>2019-05-02T05:42:35Z</cp:lastPrinted>
  <dcterms:created xsi:type="dcterms:W3CDTF">2013-05-08T15:34:55Z</dcterms:created>
  <dcterms:modified xsi:type="dcterms:W3CDTF">2019-05-16T10:51:59Z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0x0101001122364504C0774B91A8C83906C34E2B</vt:lpwstr>
  </property>
</Properties>
</file>