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0141600\Documents\Perioderapporter\1. perioderapport 2021\"/>
    </mc:Choice>
  </mc:AlternateContent>
  <xr:revisionPtr revIDLastSave="0" documentId="13_ncr:1_{D20654E7-FD83-4D29-9B68-4015441BAAA5}" xr6:coauthVersionLast="46" xr6:coauthVersionMax="46" xr10:uidLastSave="{00000000-0000-0000-0000-000000000000}"/>
  <bookViews>
    <workbookView xWindow="7935" yWindow="3060" windowWidth="38700" windowHeight="17370" firstSheet="1" activeTab="1" xr2:uid="{771EC734-2EEE-4D18-B8F9-48244CC1A8D3}"/>
  </bookViews>
  <sheets>
    <sheet name="2020" sheetId="3" r:id="rId1"/>
    <sheet name="202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 r="D100" i="4" s="1"/>
  <c r="C18" i="4"/>
  <c r="C100" i="4" s="1"/>
  <c r="C88" i="3" l="1"/>
  <c r="H5" i="3" l="1"/>
  <c r="H4" i="3"/>
  <c r="C33" i="3" l="1"/>
  <c r="D33" i="3"/>
  <c r="C129" i="3"/>
  <c r="E81" i="3"/>
  <c r="D81" i="3"/>
  <c r="C81" i="3"/>
  <c r="E77" i="3"/>
  <c r="D77" i="3"/>
  <c r="C77" i="3"/>
  <c r="E19" i="3"/>
  <c r="E33" i="3" s="1"/>
  <c r="C139" i="3" l="1"/>
  <c r="E114" i="3"/>
  <c r="E113" i="3"/>
  <c r="D114" i="3"/>
  <c r="D113" i="3"/>
  <c r="D40" i="3" l="1"/>
  <c r="D39" i="3"/>
  <c r="D78" i="3" l="1"/>
  <c r="D110" i="3"/>
  <c r="E110" i="3"/>
  <c r="D125" i="3" l="1"/>
  <c r="E125" i="3"/>
  <c r="E88" i="3"/>
  <c r="E78" i="3" l="1"/>
  <c r="E74" i="3"/>
  <c r="D54" i="3" l="1"/>
  <c r="D139" i="3" s="1"/>
  <c r="E69" i="3"/>
  <c r="E39" i="3"/>
  <c r="F33" i="3" l="1"/>
  <c r="F139" i="3" s="1"/>
  <c r="E68" i="3" l="1"/>
  <c r="E85" i="3" l="1"/>
  <c r="E139" i="3" s="1"/>
  <c r="G13" i="3"/>
  <c r="G33" i="3" l="1"/>
  <c r="G1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Levang, Øyvind</author>
  </authors>
  <commentList>
    <comment ref="B8" authorId="0" shapeId="0" xr:uid="{9DB71766-0912-4CBF-ACB7-AF6068F62EE5}">
      <text>
        <r>
          <rPr>
            <b/>
            <sz val="9"/>
            <color indexed="81"/>
            <rFont val="Tahoma"/>
            <family val="2"/>
          </rPr>
          <t>Levang, Øyvind:</t>
        </r>
        <r>
          <rPr>
            <sz val="9"/>
            <color indexed="81"/>
            <rFont val="Tahoma"/>
            <family val="2"/>
          </rPr>
          <t xml:space="preserve">
I forbindelse med utbruddet av covid-19 ble det vedtatt å øke skjønnsrammen til kommunene i landet med 250 millioner kroner i 2020 (kap. 571, post 64). Kr 200 mill fordelt ut nå, kr 50 millioner ble fordelt senere. Det ble fordelt ut kr 17,881 millioner til kommunene i Rogaland i mai.</t>
        </r>
      </text>
    </comment>
    <comment ref="B17" authorId="0" shapeId="0" xr:uid="{08ED3E7A-5736-482C-AF00-BE9591297D69}">
      <text>
        <r>
          <rPr>
            <b/>
            <sz val="9"/>
            <color indexed="81"/>
            <rFont val="Tahoma"/>
            <family val="2"/>
          </rPr>
          <t>Levang, Øyvind:</t>
        </r>
        <r>
          <rPr>
            <sz val="9"/>
            <color indexed="81"/>
            <rFont val="Tahoma"/>
            <family val="2"/>
          </rPr>
          <t xml:space="preserve">
Fordeling av restskjønnet er sett i sammenheng med fordeling av skjønnsmidler til kommuner som har
hatt ekstra merutgifter i forbindelse med virusutbruddet. Totalt fordelte Fylkesmannen i Rogaland ut kr 5,9 millioner, fordelt i hovedsak etter innbyggertall. Utbetalt november.</t>
        </r>
      </text>
    </comment>
    <comment ref="B18" authorId="0" shapeId="0" xr:uid="{51218D9D-D07D-46D5-A8A8-A6B714F2F2D2}">
      <text>
        <r>
          <rPr>
            <b/>
            <sz val="9"/>
            <color indexed="81"/>
            <rFont val="Tahoma"/>
            <family val="2"/>
          </rPr>
          <t>Levang, Øyvind:</t>
        </r>
        <r>
          <rPr>
            <sz val="9"/>
            <color indexed="81"/>
            <rFont val="Tahoma"/>
            <family val="2"/>
          </rPr>
          <t xml:space="preserve">
Ekstra skjønnstilskot til merutgifter Covid-19. Av de totalt 200 millioner kronene (nye kr 150 mill + 50 holdt igjen fra forrige runde) ble 17 881 000 kroner fordelt til Rogaland, tilsvarende som forrige runde. Utbetalt november.
</t>
        </r>
      </text>
    </comment>
    <comment ref="B19" authorId="0" shapeId="0" xr:uid="{01BC6CA4-1F46-42D5-A98D-0E9F06DB2CAD}">
      <text>
        <r>
          <rPr>
            <b/>
            <sz val="9"/>
            <color indexed="81"/>
            <rFont val="Tahoma"/>
            <family val="2"/>
          </rPr>
          <t>Levang, Øyvind:</t>
        </r>
        <r>
          <rPr>
            <sz val="9"/>
            <color indexed="81"/>
            <rFont val="Tahoma"/>
            <family val="2"/>
          </rPr>
          <t xml:space="preserve">
Skjønnstilskudd til smittevern. I Prop. 127 S (2019-2020) økte skjønnstilskuddet til kommunene med kr 400 milloner for å dekke
utgiftene til smittevern i det kommunale tjenestetilbudet. Av disse midlene er kr 33,3 milloner fordelt til Rogaland. Venter per 23.11 på tilbakemelding, men forventer om lag kr 5 millioner dersom det fordeles etter innbyggertall.</t>
        </r>
      </text>
    </comment>
    <comment ref="B20" authorId="0" shapeId="0" xr:uid="{CA33BCCD-3D2D-467A-919B-B24795A2BD49}">
      <text>
        <r>
          <rPr>
            <b/>
            <sz val="9"/>
            <color indexed="81"/>
            <rFont val="Tahoma"/>
            <family val="2"/>
          </rPr>
          <t>Levang, Øyvind:</t>
        </r>
        <r>
          <rPr>
            <sz val="9"/>
            <color indexed="81"/>
            <rFont val="Tahoma"/>
            <family val="2"/>
          </rPr>
          <t xml:space="preserve">
I Prop. 142 S (2019-2020) ble det avsatt kr 500 milloner i skjønnstilskudd som kompensasjon for
utgifter til TISK-oppfølging ved større virusutbrudd. Rogaland har av dette fått fordelt kr 35 millioner. Disse midlene skal gå til kommuner med store kostnader som følge av større smitteutbrudd. Tildelingen vil også bli sett i sammenheng med tidligere tildelinger av skjønnstilskudd.
Sandnes har ikke hatt større utbrudd og har dermed ikke søkt direkte på disse midlene. Vi har imidlertid dokumentert høye merutgifter og satser på at denne potten blir slått sammen med pott på kr 33,3 millioner som gjelder tilskudd til smittevern (rad over).</t>
        </r>
      </text>
    </comment>
    <comment ref="B21" authorId="0" shapeId="0" xr:uid="{70079848-2508-44FC-8491-8B89EF839E1B}">
      <text>
        <r>
          <rPr>
            <b/>
            <sz val="9"/>
            <color indexed="81"/>
            <rFont val="Tahoma"/>
            <family val="2"/>
          </rPr>
          <t>Levang, Øyvind:</t>
        </r>
        <r>
          <rPr>
            <sz val="9"/>
            <color indexed="81"/>
            <rFont val="Tahoma"/>
            <family val="2"/>
          </rPr>
          <t xml:space="preserve">
Regjeringen foreslår å øke skjønnsmidlene til kommunene med ytterligere 700 millioner kroner. Pengene skal gå til kommuner med de høyeste utgiftene knyttet til smittevern per innbygger.
En arbeidsgruppe med deltakere fra staten og KS har sett på kommunenes koronarelaterte kostnader. Gruppen mener det er godt samsvar mellom kommunenes samlede kostnader og kompensasjonen som er gitt fra regjeringen.
Samtidig er det store forskjeller mellom kommunene. Fylkesmennene ble derfor bedt om å identifisere hvilke kommuner som har hatt spesielt store kostnader til smittevern. 
– Vi vet at noen kommuner har hatt høyere utgifter enn andre. For å fange opp disse kommunene på en best mulig måte, foreslår vi 700 millioner kroner i ekstra skjønnsmidler, sier Astrup. 
I tillegg skal fylkesmennene fordele 100 millioner kroner fra de ubrukte skjønnsmidlene. Kommunene får dermed til sammen 800 millioner kroner i ekstra skjønnsmidler.
Har ikke fått noe informasjon om at vi skal søke på disse midlene. Midlene skal fordeles til fylkesmennene , som foretar den kommunevise fordelingen. Rogaland får kr 41 millioner av de kr 800 millionene.</t>
        </r>
      </text>
    </comment>
    <comment ref="B22" authorId="0" shapeId="0" xr:uid="{61239976-4956-4C64-B885-9DAD127DC162}">
      <text>
        <r>
          <rPr>
            <b/>
            <sz val="9"/>
            <color indexed="81"/>
            <rFont val="Tahoma"/>
            <family val="2"/>
          </rPr>
          <t>Levang, Øyvind:</t>
        </r>
        <r>
          <rPr>
            <sz val="9"/>
            <color indexed="81"/>
            <rFont val="Tahoma"/>
            <family val="2"/>
          </rPr>
          <t xml:space="preserve">
I tillegg til de kr 800 millionene er det økt bevilgning på kr 107 millioner til tilsyn smittevern. Pengene skal gå til nye stillinger som skal kontrollere at reglene for arrangement, serveringssteder og utenlandske arbeidstakere blir etterlevd. Midlene videreføres i 2021. Det virker som fordeling av disse allerede er bestemt, og at Sandnes får kr 500.000.</t>
        </r>
      </text>
    </comment>
  </commentList>
</comments>
</file>

<file path=xl/sharedStrings.xml><?xml version="1.0" encoding="utf-8"?>
<sst xmlns="http://schemas.openxmlformats.org/spreadsheetml/2006/main" count="246" uniqueCount="221">
  <si>
    <t>2020</t>
  </si>
  <si>
    <t>Kostnader 2020</t>
  </si>
  <si>
    <t>November 2020</t>
  </si>
  <si>
    <t>Årsanslag 2020</t>
  </si>
  <si>
    <t>Budsjettjustert i 1. perioderapport 2020</t>
  </si>
  <si>
    <t>Budsjettjustert 2. perioderapport 2020</t>
  </si>
  <si>
    <t>Sentrale inntekter og utgifter:</t>
  </si>
  <si>
    <t>Skattesvikt Sandnes</t>
  </si>
  <si>
    <t>Redusert inntektsutjevning (rammetilskuddet øker som følge av at skattesvikten er høyere i Sandnes enn i resten av landet)</t>
  </si>
  <si>
    <t>3,75 mrd til kommunene, utbetalt 20. april. Skal dekke økte utgifer og reduserte inntekter ifm Korona</t>
  </si>
  <si>
    <t>1 mrd til kommunene, dekning av tapt foreldrebetaling SFO og barnehage. Forutsetter at tapet fullfinansiereres (midlene er ikke fordelt til kommunene per 22.04)</t>
  </si>
  <si>
    <t>Skjønnsmidler i forbindelse med koronapandemien, kr 250 millioner på landsbasis, (kr 50 millioner fordelt senere), kr 17,881 millioner til Rogaland. Utbetalt i mai.</t>
  </si>
  <si>
    <t>Redusert arbeidsgiveravgift 3. termin</t>
  </si>
  <si>
    <t>Redusert lønnsreserve, deflator nedjustert fra 3,1 - 1,4%</t>
  </si>
  <si>
    <t xml:space="preserve">Økt rammetilskudd, tiltakspakke 3; kompensasjon redusert skatt kr 7,97 mill, økt tilgjengelighet helsesstasjon og skolehelsetjeneste, kl 1,037 mill aktivititetstiltak for ban og unge med store behov, kr 0,996 mill. </t>
  </si>
  <si>
    <t>Renteutgifter, mindreforbruk</t>
  </si>
  <si>
    <t>Mindreinntekt renteinntekter og utbytte</t>
  </si>
  <si>
    <t>Stans i bosetting av flyktninger. Sandnes har budsjettert med bosetting av 60 stk. i 2020</t>
  </si>
  <si>
    <t>Konsesjonskraft</t>
  </si>
  <si>
    <t>Lavere strømutgifter</t>
  </si>
  <si>
    <t>Restskjønn (kriseskjønn) Rogaland: 5,9 millioner, i hovedsak etter innbyggertall. Utbetalt november.</t>
  </si>
  <si>
    <t>Ekstra skjønnstilskudd til merutgifter Covid-19, 200 mill landsbasis (150+50 fra forrige runde) 17,881 til Rogland. Utbetalt november</t>
  </si>
  <si>
    <t>Ekstra skjønnstilskudd til smittevern. Fra prpo 127, 400 mill landsbasis, 33,3 mill til Rogland. Utbetalt desember. Sandnes kommune fikk kr 3,9 millioner, men Kr 175.000 overført til Rogaland brann og redning IKS.</t>
  </si>
  <si>
    <t>Ekstra skjønnstilskudd til oppfølging av TISK-strategi ved større utbrudd, Prop 142. 500 mill landsbasis. 35 mill til Rogaland. Sandnes har ikke hatt større utbrudd og har derfor ikke søkt spesifikt på denne potten, men ble sett i sammenheng med pott i linjen over, og Sandnes fikk kr 9,1 millioner. Utbetalt desember.</t>
  </si>
  <si>
    <t>Ekstra skjønnsmidler smittevern, 700 mill (+100 mill av ubrukte skjønnsmidler)på landsbasis til kommuner  med de høyeste utgiftene til smittevern, 41 mill til Rogaland. Utbetalt desember.</t>
  </si>
  <si>
    <t>Skjønnsmidler tilsyn smittevern, 107 mill på landsbasi til nye stillinger som skal kontrollere at regler blir etterlev. Sandnes får 500 000. Utbetalt desember.</t>
  </si>
  <si>
    <t>Ekstra midler til kommuner med høy arbeidsledighet, kr 250 millioner totalt, kr 9 millioner til Sandnes. Utbetalt desember.</t>
  </si>
  <si>
    <t>Bruk av midler på kr 9 millioner til kommuner med høy arbeidsledighet:</t>
  </si>
  <si>
    <t xml:space="preserve"> - Foreningen Værtskapet</t>
  </si>
  <si>
    <t xml:space="preserve"> - Kompensasjon skjenkeavgift</t>
  </si>
  <si>
    <t xml:space="preserve"> - Kompensasjon gategrunnleie</t>
  </si>
  <si>
    <t xml:space="preserve"> - Sommerkampanjen UtiSandnes</t>
  </si>
  <si>
    <t xml:space="preserve"> - Sandnes sentrum AS</t>
  </si>
  <si>
    <t xml:space="preserve"> - Motkonjukturtiltak</t>
  </si>
  <si>
    <t xml:space="preserve"> - Tilskudd byggtiltak til organisasjoner, velforeninger, lag etc</t>
  </si>
  <si>
    <t>Delsum</t>
  </si>
  <si>
    <t>Tjenesteområdene:</t>
  </si>
  <si>
    <t>Oppvekst skole</t>
  </si>
  <si>
    <t>Egenbetaling, SFO</t>
  </si>
  <si>
    <t>Økt renhold skolene</t>
  </si>
  <si>
    <t>Leie av Sandneshallen</t>
  </si>
  <si>
    <t>Lønnsutgifter, skole</t>
  </si>
  <si>
    <t>Lønnsutgifter, SFO</t>
  </si>
  <si>
    <t>Leirskole</t>
  </si>
  <si>
    <t>Barn og unge</t>
  </si>
  <si>
    <t>Egenbetaling barnehage, kommunale</t>
  </si>
  <si>
    <t>Egenbetaling barnehage, netto private</t>
  </si>
  <si>
    <t>Lønnsutgifter, barnehage</t>
  </si>
  <si>
    <t>Økt renhold/smittevern barnehage</t>
  </si>
  <si>
    <t>PPT - nye lisenser til fleksibel arbeidsplass</t>
  </si>
  <si>
    <t>BFE - merkostnader</t>
  </si>
  <si>
    <t>Helsestasjon - merkostnader</t>
  </si>
  <si>
    <t>Helsestasjon, tapt inntekt vaksinasjon</t>
  </si>
  <si>
    <t>Helse og velferd</t>
  </si>
  <si>
    <t>Legevakt: Luftveislegevakt på Klepp</t>
  </si>
  <si>
    <t>Legevakt: Virksomhetsleder (90 %) + avdelingsleder (60 %)</t>
  </si>
  <si>
    <t>Legevakt: Ekstra bemanning</t>
  </si>
  <si>
    <t>Legevakt: Ført på 2255: medisinsk forbruksmateriell, arbeidstøy og terminalbriller</t>
  </si>
  <si>
    <t>Legevakt: Ført på 2255: inventar og utstyr (inkl headsett)</t>
  </si>
  <si>
    <t>Legetjenester: Kommuneoverlege</t>
  </si>
  <si>
    <t>Legetjenester: 2255: Lønn, også ifm karantene, tilskudd leger</t>
  </si>
  <si>
    <t>Legetjenester: Tilskudd fra fylkesmann er refusjon for honorar utbetalt til fastleger i Covid-19 karantene i 2020.</t>
  </si>
  <si>
    <t>Legetjenester: 2255: smittevernutstyr (1110)</t>
  </si>
  <si>
    <t>Legetjenester: 2255: renhold (1260)</t>
  </si>
  <si>
    <t>Legetjenester: 2255: diverse utstyr (1200, 1201, 1209, 1221)</t>
  </si>
  <si>
    <t>Legetjenester: Kommuneoverlegevakt</t>
  </si>
  <si>
    <t>Nav: Ekstra ressurser</t>
  </si>
  <si>
    <t>Nav: Økt utbetaling sosialhjelp</t>
  </si>
  <si>
    <t>Nav: Vektertjeneste</t>
  </si>
  <si>
    <t>Nav: Headsett</t>
  </si>
  <si>
    <t>Nav: Antibac osv (art 1110, 1120, 1121)</t>
  </si>
  <si>
    <t>Nav: Inventar og utstyr (art 1200). Utstyr til hjemmekontor: stoler, arbeidsbord, diverse tilbehør …</t>
  </si>
  <si>
    <t>AKS: Kjøring av prøver og innkjøp antibac</t>
  </si>
  <si>
    <t>AKS: Reduserte inntekter</t>
  </si>
  <si>
    <t>Boligtjenesten: Reduserte inntekter: tomgangsleie</t>
  </si>
  <si>
    <t>Boligtjenesten: 91,5 timer til rigging og oppfølging av "koronaleiligheter"</t>
  </si>
  <si>
    <t>Flyktningenheten: Merkostnad i intro - brukt flere busser og timer/ansatte i sommerprogram</t>
  </si>
  <si>
    <t>Flyktningenheten: Indirekte lønnsutgifter (20 %)</t>
  </si>
  <si>
    <t>Sandnes matservice: Reduserte inntekter</t>
  </si>
  <si>
    <t>MEH: Lønn på prosjektnummer</t>
  </si>
  <si>
    <t>MEH: Medisinsk forbruksmateriell og arbeidstøy</t>
  </si>
  <si>
    <t>MEH: Indirekte lønnsutgifter (20 %)</t>
  </si>
  <si>
    <t>Ekstra personell innen pleie og omsorg</t>
  </si>
  <si>
    <t>Smittevernutstyr</t>
  </si>
  <si>
    <t>Boliger kjøpes (dekkes på investering - kjøp av sosiale boliger)</t>
  </si>
  <si>
    <t>Midlertidig sykehjemsavdeling på Åse, på grunn av Covid-19</t>
  </si>
  <si>
    <t xml:space="preserve">Sandnes helsesenter - ekstrakostnader </t>
  </si>
  <si>
    <t>Helse og velferd felles - fagstab mars-des</t>
  </si>
  <si>
    <t>EFF: Utstyr som ikke er ført på 2255</t>
  </si>
  <si>
    <t>EFF: Koronarelaterte vikarutgifter ikke ført på 2555</t>
  </si>
  <si>
    <t>Interkommunale tiltak helse og velferd</t>
  </si>
  <si>
    <t>Sr-bank smittevernutyr 5 mill går til flere kommuner. Usikkert hvor mye Sandnes får</t>
  </si>
  <si>
    <t>Byutvikling og teknisk</t>
  </si>
  <si>
    <t>Gratis parkering</t>
  </si>
  <si>
    <t>Ekstra vask av toaletter, ute</t>
  </si>
  <si>
    <t xml:space="preserve">Tilpassing av gravplasser, ekstra vask, toaletter, vakthold, begrensende tiltak, skilting mv </t>
  </si>
  <si>
    <t xml:space="preserve">Tap av inntekter billett svømmehaller </t>
  </si>
  <si>
    <t xml:space="preserve">Tap av inntekter utleie idrettsanlegg </t>
  </si>
  <si>
    <t>Tap av inntekter, gratis gatetunutleie</t>
  </si>
  <si>
    <t>Ekstrautgifter til daglig renhold, såpe, antibac, munnbind osv</t>
  </si>
  <si>
    <t>Fogging maskiner, for desinfisering mot coronavirus</t>
  </si>
  <si>
    <t>Ekstra vask av arbeidsbrakker og toaletter, VAR</t>
  </si>
  <si>
    <t>Ekstrakostnader til antibac og renholdsutstyr på, VAR</t>
  </si>
  <si>
    <t>Ekstrautgifter til hjelmer med visir, VAR</t>
  </si>
  <si>
    <t>Noe ekstra lønnskostnader hos Bydrift</t>
  </si>
  <si>
    <t>Kultur og næring</t>
  </si>
  <si>
    <t>Kultur, 50 % stilling til Covid-19-relaterte oppgaver</t>
  </si>
  <si>
    <t>mail</t>
  </si>
  <si>
    <t>Kultur, Kongesommer - prosjekt 5410</t>
  </si>
  <si>
    <t>Kultur, bemanningskontor</t>
  </si>
  <si>
    <t>Kultur, innkjøp Norengros/antibac</t>
  </si>
  <si>
    <t>Kultur, tap utleieinntekter og julemarked</t>
  </si>
  <si>
    <t>Sandnes bibliotek, sprit mm. (2255)</t>
  </si>
  <si>
    <t>Sandnes bibliotek, lys og tepper (2255)</t>
  </si>
  <si>
    <t>Kulturskolen, kamera/mikrofon/streamingutstyr</t>
  </si>
  <si>
    <t>Kulturhuset, tapt inntjening</t>
  </si>
  <si>
    <t xml:space="preserve">Landbruk, 2255 - lønn </t>
  </si>
  <si>
    <t>Organisasjon, økonomi, innovasjon og digitalisering</t>
  </si>
  <si>
    <t>Innovasjon og digitalisering</t>
  </si>
  <si>
    <t>Ekstra PC og telefon til nyopprettede avdelinger</t>
  </si>
  <si>
    <t>Økonomiavdelingen, søknader om skjønnsmidler, lage oversikter og koordinering ifm for å få oversikt over kostnader og sviktende inntekter for kommunen, smittesporing og utstyr hjemmekontor</t>
  </si>
  <si>
    <t>HR/HMS: Beredskap, overtid, bemanningskontor/smittesporing</t>
  </si>
  <si>
    <t>Økt bruk av transponder</t>
  </si>
  <si>
    <t>Eiendom</t>
  </si>
  <si>
    <t>Diverse kostnader innen drift og forvaltning</t>
  </si>
  <si>
    <t>Brueland bhg brakker</t>
  </si>
  <si>
    <t>Prosjektnummer: 5461401</t>
  </si>
  <si>
    <t>Ekstra inngjerding Figgjo barnehage pga krav om økt utområde</t>
  </si>
  <si>
    <t>Lura Skole - servanter</t>
  </si>
  <si>
    <t>inkl mva. faktura 71403</t>
  </si>
  <si>
    <t>Varatun bhg - div rørlegger</t>
  </si>
  <si>
    <t>inkl mva. faktura 66533</t>
  </si>
  <si>
    <t>Diverse</t>
  </si>
  <si>
    <t>Kurs, konferanser, reiser, hele kommunen</t>
  </si>
  <si>
    <t>Artene 1150, 1160, 1161, 1170 og 1171 - sammenlignet periode 1-12 2019/2020. Egentlig et innsparingstiltak ..</t>
  </si>
  <si>
    <t>Skjenkekontroll</t>
  </si>
  <si>
    <t>Sum</t>
  </si>
  <si>
    <t xml:space="preserve"> Ekstrabevilgninger i forbindelse med Covid-19 til kommunene utbetalt over øremerkede tilskudd i 2020</t>
  </si>
  <si>
    <t>Hva</t>
  </si>
  <si>
    <t>Beløp tildelt</t>
  </si>
  <si>
    <t>Kommentar</t>
  </si>
  <si>
    <t>Digitale læremidler</t>
  </si>
  <si>
    <t>Ikke inkludert i oversikten over. Midlene er brukt til Creaza og resterende er delt ut til skolene for å brukes på lisenser</t>
  </si>
  <si>
    <t>Sårbare barn og unge</t>
  </si>
  <si>
    <t>Ikke inkludert i oversikten over. Midlene er brukt for å redusere elevenes tapte progresjon i perioden skolene har vært stengt til intensiv opplæring og leksehjelp</t>
  </si>
  <si>
    <t xml:space="preserve">Digital undervisning </t>
  </si>
  <si>
    <t>Ikke inkludert i oversikten over. Midlene er brukt/skal brukes til Elevkanalen og til å oppgradere til Google Enterprise. Kostnadsføres på 2020 og 2021, derav er kr 890 000 satt på fond 25120117.</t>
  </si>
  <si>
    <t xml:space="preserve">Kommunale næringsfond </t>
  </si>
  <si>
    <t>Ikke inkludert i oversikten over. Kr 150 000 utbetalt i 2020 til Explore Lysefjorden. Resterende er tildelt og forpliktet utbetalt i løpet av 2021.</t>
  </si>
  <si>
    <t xml:space="preserve">Vedlikeholdstilskudd </t>
  </si>
  <si>
    <t>Praksiskompensasjon fastleger</t>
  </si>
  <si>
    <t>Både bevilgningen og utgiften er inkludert i oversikten over her under "Legetjenester".</t>
  </si>
  <si>
    <t>Smitteverns- og oppfølgingsarbeid for særlig utsatte grupper - andel gitt til MEH</t>
  </si>
  <si>
    <t>Ikke inkludert i oversikten over. MEH har egen oversikt over bruken på disse midlene.</t>
  </si>
  <si>
    <t>Smitteverns- og oppfølgingsarbeid for særlig utsatte grupper - andel gitt til AKS</t>
  </si>
  <si>
    <t>Ikke inkludert i oversikten over. Ikke brukt midlene - tenker å tilbakebetale.</t>
  </si>
  <si>
    <t>Smitteverns- og oppfølgingsarbeid for særlig utsatte grupper - andel gitt til Funkishuset</t>
  </si>
  <si>
    <t>Klimasats</t>
  </si>
  <si>
    <t>2021</t>
  </si>
  <si>
    <t>Årsanslag 2021</t>
  </si>
  <si>
    <t>Utgifter jan-april</t>
  </si>
  <si>
    <t>Endringer saldert statsbudsjett 2021. Kompensasjon for ekstrautgifter og inntektsbortfall grunnet koronapandemien. Total ramme på landsbasis på kr 4,4 milliarder. Kr 65 millioner er allerede innarbeidet i budsjettet</t>
  </si>
  <si>
    <t>Endringer saldert statsbudsjett 2021. Kontrolltiltak smittevern. Total ramme på landsbasis på kr 321 millioner.</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</si>
  <si>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fordeling av de første kr 1 milliard.</t>
  </si>
  <si>
    <t>Ny krisepakke koronapandemi (Prop. 79 S 2020-2021). Øremerket tilskudd til nye og utvidede sommerskoletilbud. Totalt kr 500 millioner. Anslag fordelt etter innbyggertall.</t>
  </si>
  <si>
    <t>Ny krisepakke koronapandemi (Prop. 79 S 2020-2021). Øremerket tilskudd til refusjon av kommunenes utgifter knyttet til karantenehotell. Totalt kr 460 millioner. Legger ikke inn anslag her.</t>
  </si>
  <si>
    <t>Ny krisepakke koronapandemi (Prop. 79 S 2020-2021). Øvrige mindre øremerkede tilskudd. Kompetanse og innovasjon i omsorgstjenestene, allmennlegetjenester, psykisk helse etc, økt integreringstilskudd, kommunale innvandrertiltak, opplæring av voksne innvandrere, tilskudd til vertskommuner for asylmottak samt nasjonal tilskuddsordning for å inkludere barn og unge. Totalt kr 447,2 millioner.</t>
  </si>
  <si>
    <t>Skole</t>
  </si>
  <si>
    <t>Lønn på 2255</t>
  </si>
  <si>
    <t>Forbruksmateriell som antibac, engangshansker ol.</t>
  </si>
  <si>
    <t>Barnehagene, vikarutgifter/ekstrahjelp/overtid. Prosjektnummer 2255</t>
  </si>
  <si>
    <t xml:space="preserve">Barnehagene, forbruksmateriell. </t>
  </si>
  <si>
    <t>Helsestasjon: lønn på 2255</t>
  </si>
  <si>
    <t>Helsestasjon: teknisk utstyr</t>
  </si>
  <si>
    <t>Legevakt: virksomhetsleder (90 %) og avdelingsleder (60 %) (indirekte lønn)</t>
  </si>
  <si>
    <t>Legevakt: lønn på 2255</t>
  </si>
  <si>
    <t>Legevakt: medisinsk forbruksmateriell på 2255</t>
  </si>
  <si>
    <t>Legetjenester: kommuneoverlege</t>
  </si>
  <si>
    <t>Legetjenester: lønn og tilskudd på 2255</t>
  </si>
  <si>
    <t>Legetjenster: medisinsk forbruksmateriell på 2255</t>
  </si>
  <si>
    <t>Legetjenester: art 1240 (ReMin smittesporing og hotell)</t>
  </si>
  <si>
    <t>Boligtjenesten: strøm i beredskapsboliger</t>
  </si>
  <si>
    <t>Boligtjenesten: beredskapsbolig</t>
  </si>
  <si>
    <t>Boligtjenesten: tomgangsleie - flyktninger</t>
  </si>
  <si>
    <t>NAV: vekter</t>
  </si>
  <si>
    <t>Flyktning: annet forbruksmateriell og arbeidstøy på 2255</t>
  </si>
  <si>
    <t>Flyktning: indirekte lønn</t>
  </si>
  <si>
    <t>MEH: medisinsk forbruksmateriell og arbeidstøy på 2255</t>
  </si>
  <si>
    <t>MEH: rengjøring</t>
  </si>
  <si>
    <t>MEH: indirekte lønn</t>
  </si>
  <si>
    <t>AKS: drift av smittevernlager</t>
  </si>
  <si>
    <t>AKS: kjøring av Covid-19 tester</t>
  </si>
  <si>
    <t>AKS: tapt inntjening</t>
  </si>
  <si>
    <t>Kart, oppmåling og analyse</t>
  </si>
  <si>
    <r>
      <t xml:space="preserve">Utgifter til smittesporing-lønnskostnader. </t>
    </r>
    <r>
      <rPr>
        <i/>
        <sz val="12"/>
        <color theme="1"/>
        <rFont val="Calibri"/>
        <family val="2"/>
        <scheme val="minor"/>
      </rPr>
      <t>** justert for smittesporingskostnader belastet i 2021 som tilhører 2020</t>
    </r>
    <r>
      <rPr>
        <sz val="12"/>
        <color theme="1"/>
        <rFont val="Calibri"/>
        <family val="2"/>
        <scheme val="minor"/>
      </rPr>
      <t>. Anslag framover forutsetter uendret smittetrykk.</t>
    </r>
  </si>
  <si>
    <t>Andre lønnskostnader 2255</t>
  </si>
  <si>
    <t>80000</t>
  </si>
  <si>
    <t>Klima, vann og miljø</t>
  </si>
  <si>
    <t>Byggesak</t>
  </si>
  <si>
    <t>Utgifter lønnskostnader</t>
  </si>
  <si>
    <t>Økonomi</t>
  </si>
  <si>
    <t>Organisasjon</t>
  </si>
  <si>
    <r>
      <t>Bemannings kontoret og smittesporing lønnskostnader **</t>
    </r>
    <r>
      <rPr>
        <i/>
        <sz val="12"/>
        <color theme="1"/>
        <rFont val="Calibri"/>
        <family val="2"/>
        <scheme val="minor"/>
      </rPr>
      <t xml:space="preserve"> justert for smittesporingskostnader belastet i 2021 som tilhører 2020. Anslag framover forutsetter uendret smittetrykk.</t>
    </r>
  </si>
  <si>
    <t>Ny krisepakke koronapandemi (Prop. 79 S 2020-2021). Økt rammetilskudd på totalt kr 500 millioner for å dekke utgifter til vaksinasjon. Midlene fordeles etter innbyggertall. Prop. behandles i stortinget 23. februar. Utbetalt i mars.</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</si>
  <si>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anslag på fordeling av de siste kr 750 millioner. Av disse kr 750 millionene er kr 675 millioner fordelt etter antall ansatte i overnattings- og serveringsbransjen og kr 75 millioner fordeles til kommuner på sentralitetsnivå 4-6, med mange ansatte innen idretts- og fritidsaktivitet på vinterstid.</t>
  </si>
  <si>
    <t>Utbetaling av midler på kr 7,37 millioner i raden ovenfor til lokale virksomheter.</t>
  </si>
  <si>
    <t>Utbetaling av midler på kr 8,86 millioner i raden ovenfor til lokale virksomheter.</t>
  </si>
  <si>
    <t>Bruk av øremerket tilskudd til nye og utvidede sommerskoletilbud</t>
  </si>
  <si>
    <t>Vaksinering - hele kommunen:</t>
  </si>
  <si>
    <t>NAV: forbruksmateriell og utstyr på 2255</t>
  </si>
  <si>
    <t>MEH: utstyr på 2255</t>
  </si>
  <si>
    <t>Vaksinering - Lønn</t>
  </si>
  <si>
    <t>Vaksinering - Vaksinasjonslokalet</t>
  </si>
  <si>
    <t>Vaksinering - Diverse på 2268</t>
  </si>
  <si>
    <t>Helsestasjon: forbruksmateriell og rengjøringsmidler på 2255</t>
  </si>
  <si>
    <t>Mindre lønnskostander svømmehall, bydrift</t>
  </si>
  <si>
    <t>Tap av inntekter parkering, bydrift</t>
  </si>
  <si>
    <t xml:space="preserve">Tap av inntekter billett svømmehaller, bydrift </t>
  </si>
  <si>
    <t>Tap av inntekter billett svømmehaller, PIV</t>
  </si>
  <si>
    <t>Revidert nasjonalbudsjett 2021 - økt innybyggertilskudd</t>
  </si>
  <si>
    <t>Revidert nasjonalbudsjett 2021 - tilskudd vaksinasjon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</si>
</sst>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Calibri"/>
      <family val="2"/>
      <scheme val="minor"/>
    </font>
    <font>
      <b/>
      <sz val="11"/>
      <color theme="1"/>
      <name val="Calibri"/>
      <family val="2"/>
      <scheme val="minor"/>
    </font>
    <font>
      <sz val="9"/>
      <color rgb="FF000000"/>
      <name val="Calibri"/>
      <family val="2"/>
    </font>
    <font>
      <sz val="11"/>
      <name val="Calibri"/>
      <family val="2"/>
      <scheme val="minor"/>
    </font>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sz val="14"/>
      <color theme="1"/>
      <name val="Calibri"/>
      <family val="2"/>
      <scheme val="minor"/>
    </font>
    <font>
      <b/>
      <sz val="30"/>
      <color theme="1"/>
      <name val="Calibri"/>
      <family val="2"/>
      <scheme val="minor"/>
    </font>
    <font>
      <sz val="12"/>
      <color theme="1"/>
      <name val="Calibri"/>
      <family val="2"/>
      <scheme val="minor"/>
    </font>
    <font>
      <sz val="10"/>
      <color theme="1"/>
      <name val="Calibri"/>
      <family val="2"/>
      <scheme val="minor"/>
    </font>
    <font>
      <i/>
      <sz val="12"/>
      <color theme="1"/>
      <name val="Calibri"/>
      <family val="2"/>
      <scheme val="minor"/>
    </font>
    <font>
      <sz val="10"/>
      <color rgb="FF000000"/>
      <name val="Calibri"/>
      <family val="2"/>
    </font>
    <font>
      <sz val="8"/>
      <name val="Calibri"/>
      <family val="2"/>
      <scheme val="minor"/>
    </font>
    <font>
      <sz val="11"/>
      <color rgb="FF000000"/>
      <name val="Calibri"/>
      <family val="2"/>
    </font>
    <font>
      <b/>
      <sz val="11"/>
      <color rgb="FF000000"/>
      <name val="Calibri"/>
      <family val="2"/>
    </font>
    <font>
      <sz val="11"/>
      <color rgb="FF000000"/>
      <name val="Calibri"/>
      <family val="2"/>
      <scheme val="minor"/>
    </font>
    <font>
      <b/>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theme="7" tint="0.79998168889431442"/>
        <bgColor indexed="64"/>
      </patternFill>
    </fill>
    <fill>
      <patternFill patternType="solid">
        <fgColor rgb="FFF2F2F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64">
    <xf numFmtId="0" fontId="0" fillId="0" borderId="0" xfId="0"/>
    <xf numFmtId="49" fontId="0" fillId="0" borderId="0" xfId="0" applyNumberFormat="1" applyAlignment="1">
      <alignment wrapText="1"/>
    </xf>
    <xf numFmtId="0" fontId="1" fillId="5" borderId="1" xfId="0" applyFont="1" applyFill="1" applyBorder="1" applyAlignment="1">
      <alignment wrapText="1"/>
    </xf>
    <xf numFmtId="49" fontId="1" fillId="2" borderId="1" xfId="0" applyNumberFormat="1" applyFont="1" applyFill="1" applyBorder="1" applyAlignment="1">
      <alignment wrapText="1"/>
    </xf>
    <xf numFmtId="3" fontId="0" fillId="3" borderId="1" xfId="0" applyNumberFormat="1" applyFill="1" applyBorder="1" applyAlignment="1">
      <alignment wrapText="1"/>
    </xf>
    <xf numFmtId="3" fontId="0" fillId="4" borderId="1" xfId="0" applyNumberFormat="1" applyFill="1" applyBorder="1" applyAlignment="1">
      <alignment wrapText="1"/>
    </xf>
    <xf numFmtId="3" fontId="0" fillId="5" borderId="1" xfId="0" applyNumberFormat="1" applyFill="1" applyBorder="1" applyAlignment="1">
      <alignment wrapText="1"/>
    </xf>
    <xf numFmtId="49" fontId="0" fillId="2" borderId="1" xfId="0" applyNumberFormat="1" applyFill="1" applyBorder="1" applyAlignment="1">
      <alignment wrapText="1"/>
    </xf>
    <xf numFmtId="0" fontId="2" fillId="0" borderId="0" xfId="0" applyFont="1"/>
    <xf numFmtId="3" fontId="2" fillId="0" borderId="0" xfId="0" applyNumberFormat="1" applyFont="1"/>
    <xf numFmtId="3" fontId="1" fillId="3" borderId="1" xfId="0" applyNumberFormat="1" applyFont="1" applyFill="1" applyBorder="1" applyAlignment="1">
      <alignment wrapText="1"/>
    </xf>
    <xf numFmtId="3" fontId="1" fillId="5" borderId="1" xfId="0" applyNumberFormat="1" applyFont="1" applyFill="1" applyBorder="1" applyAlignment="1">
      <alignment wrapText="1"/>
    </xf>
    <xf numFmtId="0" fontId="1" fillId="0" borderId="0" xfId="0" applyFont="1"/>
    <xf numFmtId="49" fontId="0" fillId="6" borderId="1" xfId="0" applyNumberFormat="1" applyFill="1" applyBorder="1" applyAlignment="1">
      <alignment wrapText="1"/>
    </xf>
    <xf numFmtId="3" fontId="3" fillId="3" borderId="1" xfId="0" applyNumberFormat="1" applyFont="1" applyFill="1" applyBorder="1" applyAlignment="1">
      <alignment wrapText="1"/>
    </xf>
    <xf numFmtId="3" fontId="3" fillId="4" borderId="1" xfId="0" applyNumberFormat="1" applyFont="1" applyFill="1" applyBorder="1" applyAlignment="1">
      <alignment wrapText="1"/>
    </xf>
    <xf numFmtId="3" fontId="3" fillId="5" borderId="1" xfId="0" applyNumberFormat="1" applyFont="1" applyFill="1" applyBorder="1" applyAlignment="1">
      <alignment wrapText="1"/>
    </xf>
    <xf numFmtId="3" fontId="0" fillId="0" borderId="0" xfId="0" applyNumberFormat="1" applyAlignment="1">
      <alignment wrapText="1"/>
    </xf>
    <xf numFmtId="49" fontId="0" fillId="2" borderId="1" xfId="0" applyNumberFormat="1" applyFont="1" applyFill="1" applyBorder="1" applyAlignment="1">
      <alignment wrapText="1"/>
    </xf>
    <xf numFmtId="3" fontId="1" fillId="4" borderId="1" xfId="0" applyNumberFormat="1" applyFont="1" applyFill="1" applyBorder="1" applyAlignment="1">
      <alignment wrapText="1"/>
    </xf>
    <xf numFmtId="164" fontId="0" fillId="0" borderId="0" xfId="1" applyNumberFormat="1" applyFont="1"/>
    <xf numFmtId="49" fontId="1" fillId="0" borderId="0" xfId="0" applyNumberFormat="1" applyFont="1" applyAlignment="1">
      <alignment wrapText="1"/>
    </xf>
    <xf numFmtId="0" fontId="0" fillId="0" borderId="0" xfId="0" applyFill="1"/>
    <xf numFmtId="164" fontId="0" fillId="2" borderId="1" xfId="1" applyNumberFormat="1" applyFont="1" applyFill="1" applyBorder="1" applyAlignment="1">
      <alignment wrapText="1"/>
    </xf>
    <xf numFmtId="164" fontId="0" fillId="0" borderId="0" xfId="1" applyNumberFormat="1" applyFont="1" applyAlignment="1">
      <alignment wrapText="1"/>
    </xf>
    <xf numFmtId="49" fontId="7" fillId="2" borderId="1" xfId="0" applyNumberFormat="1" applyFont="1" applyFill="1" applyBorder="1" applyAlignment="1">
      <alignment wrapText="1"/>
    </xf>
    <xf numFmtId="49" fontId="8" fillId="2" borderId="1" xfId="0" applyNumberFormat="1" applyFont="1" applyFill="1" applyBorder="1" applyAlignment="1">
      <alignment wrapText="1"/>
    </xf>
    <xf numFmtId="49" fontId="9" fillId="2" borderId="1" xfId="0" applyNumberFormat="1" applyFont="1" applyFill="1" applyBorder="1" applyAlignment="1">
      <alignment vertical="top" wrapText="1"/>
    </xf>
    <xf numFmtId="0" fontId="7" fillId="3" borderId="1" xfId="0" applyFont="1" applyFill="1" applyBorder="1" applyAlignment="1">
      <alignment wrapText="1"/>
    </xf>
    <xf numFmtId="0" fontId="7" fillId="4" borderId="1" xfId="0" applyFont="1" applyFill="1" applyBorder="1" applyAlignment="1">
      <alignment wrapText="1"/>
    </xf>
    <xf numFmtId="0" fontId="7" fillId="5" borderId="1" xfId="0" applyFont="1" applyFill="1" applyBorder="1" applyAlignment="1">
      <alignment wrapText="1"/>
    </xf>
    <xf numFmtId="164" fontId="8" fillId="2" borderId="1" xfId="1" applyNumberFormat="1" applyFont="1" applyFill="1" applyBorder="1" applyAlignment="1">
      <alignment wrapText="1"/>
    </xf>
    <xf numFmtId="49" fontId="7" fillId="7" borderId="1" xfId="0" applyNumberFormat="1" applyFont="1" applyFill="1" applyBorder="1" applyAlignment="1">
      <alignment wrapText="1"/>
    </xf>
    <xf numFmtId="164" fontId="1" fillId="7" borderId="1" xfId="1" applyNumberFormat="1" applyFont="1" applyFill="1" applyBorder="1" applyAlignment="1">
      <alignment wrapText="1"/>
    </xf>
    <xf numFmtId="164" fontId="0" fillId="7" borderId="1" xfId="1" applyNumberFormat="1" applyFont="1" applyFill="1" applyBorder="1" applyAlignment="1">
      <alignment wrapText="1"/>
    </xf>
    <xf numFmtId="164" fontId="4" fillId="7" borderId="1" xfId="1" applyNumberFormat="1" applyFont="1" applyFill="1" applyBorder="1" applyAlignment="1">
      <alignment wrapText="1"/>
    </xf>
    <xf numFmtId="164" fontId="8" fillId="7" borderId="1" xfId="1" applyNumberFormat="1" applyFont="1" applyFill="1" applyBorder="1" applyAlignment="1">
      <alignment wrapText="1"/>
    </xf>
    <xf numFmtId="43" fontId="7" fillId="2" borderId="1" xfId="1" applyFont="1" applyFill="1" applyBorder="1" applyAlignment="1">
      <alignment wrapText="1"/>
    </xf>
    <xf numFmtId="43" fontId="0" fillId="0" borderId="0" xfId="1" applyFont="1" applyAlignment="1">
      <alignment wrapText="1"/>
    </xf>
    <xf numFmtId="164" fontId="1" fillId="2" borderId="1" xfId="1" applyNumberFormat="1" applyFont="1" applyFill="1" applyBorder="1" applyAlignment="1">
      <alignment wrapText="1"/>
    </xf>
    <xf numFmtId="164" fontId="0" fillId="6" borderId="1" xfId="1" applyNumberFormat="1" applyFont="1" applyFill="1" applyBorder="1" applyAlignment="1">
      <alignment wrapText="1"/>
    </xf>
    <xf numFmtId="3" fontId="0" fillId="2" borderId="1" xfId="1" applyNumberFormat="1" applyFont="1" applyFill="1" applyBorder="1" applyAlignment="1">
      <alignment wrapText="1"/>
    </xf>
    <xf numFmtId="3" fontId="1" fillId="6" borderId="1" xfId="1" applyNumberFormat="1" applyFont="1" applyFill="1" applyBorder="1" applyAlignment="1">
      <alignment wrapText="1"/>
    </xf>
    <xf numFmtId="3" fontId="1" fillId="7" borderId="1" xfId="1" applyNumberFormat="1" applyFont="1" applyFill="1" applyBorder="1" applyAlignment="1">
      <alignment wrapText="1"/>
    </xf>
    <xf numFmtId="49" fontId="10" fillId="2" borderId="1" xfId="0" applyNumberFormat="1" applyFont="1" applyFill="1" applyBorder="1" applyAlignment="1">
      <alignment wrapText="1"/>
    </xf>
    <xf numFmtId="3" fontId="0" fillId="3" borderId="1" xfId="0" applyNumberFormat="1" applyFill="1" applyBorder="1" applyAlignment="1">
      <alignment horizontal="right" wrapText="1"/>
    </xf>
    <xf numFmtId="3" fontId="0" fillId="0" borderId="0" xfId="0" applyNumberFormat="1"/>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left" vertical="top"/>
    </xf>
    <xf numFmtId="0" fontId="0" fillId="0" borderId="0" xfId="0" applyAlignment="1">
      <alignment vertical="top"/>
    </xf>
    <xf numFmtId="49" fontId="1" fillId="0" borderId="0" xfId="0" applyNumberFormat="1" applyFont="1" applyAlignment="1">
      <alignment horizontal="left" vertical="top"/>
    </xf>
    <xf numFmtId="164" fontId="0" fillId="0" borderId="0" xfId="1" applyNumberFormat="1" applyFont="1" applyAlignment="1"/>
    <xf numFmtId="49" fontId="8" fillId="0" borderId="0" xfId="0" applyNumberFormat="1" applyFont="1" applyAlignment="1">
      <alignment horizontal="left" vertical="top"/>
    </xf>
    <xf numFmtId="43" fontId="1" fillId="0" borderId="0" xfId="1" applyFont="1" applyAlignment="1">
      <alignment wrapText="1"/>
    </xf>
    <xf numFmtId="164" fontId="1" fillId="0" borderId="0" xfId="1" applyNumberFormat="1" applyFont="1" applyAlignment="1">
      <alignment wrapText="1"/>
    </xf>
    <xf numFmtId="49" fontId="11" fillId="6" borderId="1" xfId="0" applyNumberFormat="1" applyFont="1" applyFill="1" applyBorder="1" applyAlignment="1">
      <alignment wrapText="1"/>
    </xf>
    <xf numFmtId="164" fontId="1" fillId="3" borderId="1" xfId="1" applyNumberFormat="1" applyFont="1" applyFill="1" applyBorder="1" applyAlignment="1">
      <alignment horizontal="right" wrapText="1"/>
    </xf>
    <xf numFmtId="0" fontId="13" fillId="8" borderId="1" xfId="0" applyFont="1" applyFill="1" applyBorder="1" applyAlignment="1">
      <alignment wrapText="1"/>
    </xf>
    <xf numFmtId="49" fontId="0" fillId="6" borderId="1" xfId="0" applyNumberFormat="1" applyFont="1" applyFill="1" applyBorder="1" applyAlignment="1">
      <alignment wrapText="1"/>
    </xf>
    <xf numFmtId="0" fontId="15" fillId="8" borderId="1" xfId="0" applyFont="1" applyFill="1" applyBorder="1" applyAlignment="1">
      <alignment wrapText="1"/>
    </xf>
    <xf numFmtId="0" fontId="16" fillId="8" borderId="1" xfId="0" applyFont="1" applyFill="1" applyBorder="1" applyAlignment="1">
      <alignment wrapText="1"/>
    </xf>
    <xf numFmtId="0" fontId="17" fillId="8" borderId="1" xfId="0" applyFont="1" applyFill="1" applyBorder="1" applyAlignment="1">
      <alignment wrapText="1"/>
    </xf>
    <xf numFmtId="49" fontId="18" fillId="2" borderId="1" xfId="0" applyNumberFormat="1" applyFont="1" applyFill="1" applyBorder="1" applyAlignment="1">
      <alignment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3383-09B1-45E8-9A1C-FD46DFA1577E}">
  <dimension ref="B2:K165"/>
  <sheetViews>
    <sheetView zoomScale="115" zoomScaleNormal="115" workbookViewId="0">
      <pane ySplit="2" topLeftCell="A67" activePane="bottomLeft" state="frozen"/>
      <selection pane="bottomLeft" activeCell="B115" sqref="B115"/>
    </sheetView>
  </sheetViews>
  <sheetFormatPr baseColWidth="10" defaultColWidth="11.42578125" defaultRowHeight="15" x14ac:dyDescent="0.25"/>
  <cols>
    <col min="1" max="1" width="3" customWidth="1"/>
    <col min="2" max="2" width="48.140625" style="1" customWidth="1"/>
    <col min="3" max="3" width="17.42578125" style="38" bestFit="1" customWidth="1"/>
    <col min="4" max="4" width="16.5703125" style="24" bestFit="1" customWidth="1"/>
    <col min="5" max="5" width="15.42578125" bestFit="1" customWidth="1"/>
    <col min="6" max="7" width="20.5703125" bestFit="1" customWidth="1"/>
    <col min="8" max="8" width="25.85546875" bestFit="1" customWidth="1"/>
    <col min="9" max="9" width="39.5703125" bestFit="1" customWidth="1"/>
  </cols>
  <sheetData>
    <row r="2" spans="2:10" ht="47.25" x14ac:dyDescent="0.25">
      <c r="B2" s="27" t="s">
        <v>0</v>
      </c>
      <c r="C2" s="37" t="s">
        <v>1</v>
      </c>
      <c r="D2" s="32" t="s">
        <v>2</v>
      </c>
      <c r="E2" s="28" t="s">
        <v>3</v>
      </c>
      <c r="F2" s="29" t="s">
        <v>4</v>
      </c>
      <c r="G2" s="30" t="s">
        <v>5</v>
      </c>
    </row>
    <row r="3" spans="2:10" ht="18.75" x14ac:dyDescent="0.3">
      <c r="B3" s="26" t="s">
        <v>6</v>
      </c>
      <c r="C3" s="39"/>
      <c r="D3" s="33"/>
      <c r="E3" s="4"/>
      <c r="F3" s="5"/>
      <c r="G3" s="6"/>
    </row>
    <row r="4" spans="2:10" x14ac:dyDescent="0.25">
      <c r="B4" s="7" t="s">
        <v>7</v>
      </c>
      <c r="C4" s="23">
        <v>212765791</v>
      </c>
      <c r="D4" s="34">
        <v>212000000</v>
      </c>
      <c r="E4" s="4">
        <v>212000000</v>
      </c>
      <c r="F4" s="5">
        <v>170000000</v>
      </c>
      <c r="G4" s="6">
        <v>22000000</v>
      </c>
      <c r="H4" s="46">
        <f>C6+C7+C11+C22+C23</f>
        <v>-90884000</v>
      </c>
    </row>
    <row r="5" spans="2:10" ht="45" x14ac:dyDescent="0.25">
      <c r="B5" s="7" t="s">
        <v>8</v>
      </c>
      <c r="C5" s="41">
        <v>-100894000</v>
      </c>
      <c r="D5" s="34">
        <v>-77500000</v>
      </c>
      <c r="E5" s="4">
        <v>-77500000</v>
      </c>
      <c r="F5" s="5">
        <v>-90000000</v>
      </c>
      <c r="G5" s="6">
        <v>12500000</v>
      </c>
      <c r="H5" s="46">
        <f>C8+C17+C18+C19+C20+C21</f>
        <v>-27907193</v>
      </c>
    </row>
    <row r="6" spans="2:10" ht="36.75" customHeight="1" x14ac:dyDescent="0.25">
      <c r="B6" s="7" t="s">
        <v>9</v>
      </c>
      <c r="C6" s="41">
        <v>-54100000</v>
      </c>
      <c r="D6" s="34">
        <v>-54100000</v>
      </c>
      <c r="E6" s="4">
        <v>-54100000</v>
      </c>
      <c r="F6" s="5">
        <v>-54100000</v>
      </c>
      <c r="G6" s="6"/>
      <c r="H6" s="46">
        <v>-37300000</v>
      </c>
    </row>
    <row r="7" spans="2:10" ht="60" x14ac:dyDescent="0.25">
      <c r="B7" s="7" t="s">
        <v>10</v>
      </c>
      <c r="C7" s="41">
        <v>-17281000</v>
      </c>
      <c r="D7" s="34">
        <v>-17281000</v>
      </c>
      <c r="E7" s="4">
        <v>-17281000</v>
      </c>
      <c r="F7" s="5">
        <v>-17280000</v>
      </c>
      <c r="G7" s="6"/>
    </row>
    <row r="8" spans="2:10" ht="60" x14ac:dyDescent="0.25">
      <c r="B8" s="7" t="s">
        <v>11</v>
      </c>
      <c r="C8" s="41">
        <v>-2688000</v>
      </c>
      <c r="D8" s="34">
        <v>-2688000</v>
      </c>
      <c r="E8" s="4">
        <v>-2688000</v>
      </c>
      <c r="F8" s="5">
        <v>-2688000</v>
      </c>
      <c r="G8" s="6"/>
    </row>
    <row r="9" spans="2:10" x14ac:dyDescent="0.25">
      <c r="B9" s="7" t="s">
        <v>12</v>
      </c>
      <c r="C9" s="41">
        <v>-25200000</v>
      </c>
      <c r="D9" s="34">
        <v>-25200000</v>
      </c>
      <c r="E9" s="4">
        <v>-25200000</v>
      </c>
      <c r="F9" s="5"/>
      <c r="G9" s="6">
        <v>-22563000</v>
      </c>
    </row>
    <row r="10" spans="2:10" ht="32.25" customHeight="1" x14ac:dyDescent="0.25">
      <c r="B10" s="7" t="s">
        <v>13</v>
      </c>
      <c r="C10" s="41">
        <v>-50000000</v>
      </c>
      <c r="D10" s="34">
        <v>-20000000</v>
      </c>
      <c r="E10" s="4">
        <v>-50000000</v>
      </c>
      <c r="F10" s="5"/>
      <c r="G10" s="6">
        <v>-20000000</v>
      </c>
    </row>
    <row r="11" spans="2:10" ht="75" x14ac:dyDescent="0.25">
      <c r="B11" s="7" t="s">
        <v>14</v>
      </c>
      <c r="C11" s="41">
        <v>-10003000</v>
      </c>
      <c r="D11" s="34">
        <v>-10003000</v>
      </c>
      <c r="E11" s="4">
        <v>-10003000</v>
      </c>
      <c r="F11" s="5"/>
      <c r="G11" s="6">
        <v>-10003000</v>
      </c>
      <c r="I11" s="8"/>
      <c r="J11" s="9"/>
    </row>
    <row r="12" spans="2:10" x14ac:dyDescent="0.25">
      <c r="B12" s="7" t="s">
        <v>15</v>
      </c>
      <c r="C12" s="41">
        <v>-25000000</v>
      </c>
      <c r="D12" s="34">
        <v>-25000000</v>
      </c>
      <c r="E12" s="4">
        <v>-25000000</v>
      </c>
      <c r="F12" s="5">
        <v>-15000000</v>
      </c>
      <c r="G12" s="6">
        <v>-10000000</v>
      </c>
      <c r="I12" s="8"/>
      <c r="J12" s="8"/>
    </row>
    <row r="13" spans="2:10" x14ac:dyDescent="0.25">
      <c r="B13" s="7" t="s">
        <v>16</v>
      </c>
      <c r="C13" s="41">
        <v>28120000</v>
      </c>
      <c r="D13" s="34">
        <v>28120000</v>
      </c>
      <c r="E13" s="4">
        <v>28120000</v>
      </c>
      <c r="F13" s="5">
        <v>30800000</v>
      </c>
      <c r="G13" s="6">
        <f>-4815000-500000+1200000+1435000</f>
        <v>-2680000</v>
      </c>
    </row>
    <row r="14" spans="2:10" ht="30" x14ac:dyDescent="0.25">
      <c r="B14" s="7" t="s">
        <v>17</v>
      </c>
      <c r="C14" s="23">
        <v>5000000</v>
      </c>
      <c r="D14" s="34">
        <v>5000000</v>
      </c>
      <c r="E14" s="4">
        <v>5000000</v>
      </c>
      <c r="F14" s="5"/>
      <c r="G14" s="6"/>
    </row>
    <row r="15" spans="2:10" x14ac:dyDescent="0.25">
      <c r="B15" s="7" t="s">
        <v>18</v>
      </c>
      <c r="C15" s="23"/>
      <c r="D15" s="34"/>
      <c r="E15" s="4"/>
      <c r="F15" s="5"/>
      <c r="G15" s="6"/>
    </row>
    <row r="16" spans="2:10" x14ac:dyDescent="0.25">
      <c r="B16" s="7" t="s">
        <v>19</v>
      </c>
      <c r="C16" s="23"/>
      <c r="D16" s="34"/>
      <c r="E16" s="4"/>
      <c r="F16" s="5"/>
      <c r="G16" s="6"/>
    </row>
    <row r="17" spans="2:7" ht="30" x14ac:dyDescent="0.25">
      <c r="B17" s="7" t="s">
        <v>20</v>
      </c>
      <c r="C17" s="41">
        <v>-878419</v>
      </c>
      <c r="D17" s="34">
        <v>-878419</v>
      </c>
      <c r="E17" s="4">
        <v>-878419</v>
      </c>
      <c r="F17" s="5"/>
      <c r="G17" s="6"/>
    </row>
    <row r="18" spans="2:7" ht="45" x14ac:dyDescent="0.25">
      <c r="B18" s="7" t="s">
        <v>21</v>
      </c>
      <c r="C18" s="41">
        <v>-2515774</v>
      </c>
      <c r="D18" s="34">
        <v>-2515774</v>
      </c>
      <c r="E18" s="4">
        <v>-2515774</v>
      </c>
      <c r="F18" s="5"/>
      <c r="G18" s="6"/>
    </row>
    <row r="19" spans="2:7" ht="75" x14ac:dyDescent="0.25">
      <c r="B19" s="7" t="s">
        <v>22</v>
      </c>
      <c r="C19" s="41">
        <v>-3725000</v>
      </c>
      <c r="D19" s="34">
        <v>-3725000</v>
      </c>
      <c r="E19" s="14">
        <f>-3900000+175000</f>
        <v>-3725000</v>
      </c>
      <c r="F19" s="5"/>
      <c r="G19" s="6"/>
    </row>
    <row r="20" spans="2:7" ht="105" x14ac:dyDescent="0.25">
      <c r="B20" s="7" t="s">
        <v>23</v>
      </c>
      <c r="C20" s="41">
        <v>-9100000</v>
      </c>
      <c r="D20" s="34">
        <v>-9100000</v>
      </c>
      <c r="E20" s="14">
        <v>-9100000</v>
      </c>
      <c r="F20" s="5"/>
      <c r="G20" s="6"/>
    </row>
    <row r="21" spans="2:7" ht="60" x14ac:dyDescent="0.25">
      <c r="B21" s="7" t="s">
        <v>24</v>
      </c>
      <c r="C21" s="41">
        <v>-9000000</v>
      </c>
      <c r="D21" s="34"/>
      <c r="E21" s="14">
        <v>-9000000</v>
      </c>
      <c r="F21" s="5"/>
      <c r="G21" s="6"/>
    </row>
    <row r="22" spans="2:7" ht="60" x14ac:dyDescent="0.25">
      <c r="B22" s="7" t="s">
        <v>25</v>
      </c>
      <c r="C22" s="41">
        <v>-500000</v>
      </c>
      <c r="D22" s="34">
        <v>-500000</v>
      </c>
      <c r="E22" s="4">
        <v>-500000</v>
      </c>
      <c r="F22" s="5"/>
      <c r="G22" s="6"/>
    </row>
    <row r="23" spans="2:7" ht="45" x14ac:dyDescent="0.25">
      <c r="B23" s="7" t="s">
        <v>26</v>
      </c>
      <c r="C23" s="41">
        <v>-9000000</v>
      </c>
      <c r="D23" s="34"/>
      <c r="E23" s="4">
        <v>-9000000</v>
      </c>
      <c r="F23" s="5"/>
      <c r="G23" s="6"/>
    </row>
    <row r="24" spans="2:7" ht="30" x14ac:dyDescent="0.25">
      <c r="B24" s="7" t="s">
        <v>27</v>
      </c>
      <c r="C24" s="41"/>
      <c r="D24" s="34"/>
      <c r="E24" s="4">
        <v>9000000</v>
      </c>
      <c r="F24" s="5"/>
      <c r="G24" s="6"/>
    </row>
    <row r="25" spans="2:7" x14ac:dyDescent="0.25">
      <c r="B25" s="7" t="s">
        <v>28</v>
      </c>
      <c r="C25" s="41">
        <v>2000000</v>
      </c>
      <c r="D25" s="34"/>
      <c r="E25" s="4"/>
      <c r="F25" s="5"/>
      <c r="G25" s="6"/>
    </row>
    <row r="26" spans="2:7" x14ac:dyDescent="0.25">
      <c r="B26" s="7" t="s">
        <v>29</v>
      </c>
      <c r="C26" s="41">
        <v>300000</v>
      </c>
      <c r="D26" s="34"/>
      <c r="E26" s="4"/>
      <c r="F26" s="5"/>
      <c r="G26" s="6"/>
    </row>
    <row r="27" spans="2:7" x14ac:dyDescent="0.25">
      <c r="B27" s="7" t="s">
        <v>30</v>
      </c>
      <c r="C27" s="41">
        <v>500000</v>
      </c>
      <c r="D27" s="34"/>
      <c r="E27" s="4"/>
      <c r="F27" s="5"/>
      <c r="G27" s="6"/>
    </row>
    <row r="28" spans="2:7" x14ac:dyDescent="0.25">
      <c r="B28" s="7" t="s">
        <v>31</v>
      </c>
      <c r="C28" s="41">
        <v>800000</v>
      </c>
      <c r="D28" s="34"/>
      <c r="E28" s="4"/>
      <c r="F28" s="5"/>
      <c r="G28" s="6"/>
    </row>
    <row r="29" spans="2:7" x14ac:dyDescent="0.25">
      <c r="B29" s="7" t="s">
        <v>32</v>
      </c>
      <c r="C29" s="41">
        <v>400000</v>
      </c>
      <c r="D29" s="34"/>
      <c r="E29" s="4"/>
      <c r="F29" s="5"/>
      <c r="G29" s="6"/>
    </row>
    <row r="30" spans="2:7" x14ac:dyDescent="0.25">
      <c r="B30" s="7" t="s">
        <v>33</v>
      </c>
      <c r="C30" s="41">
        <v>4000000</v>
      </c>
      <c r="D30" s="34"/>
      <c r="E30" s="4"/>
      <c r="F30" s="5"/>
      <c r="G30" s="6"/>
    </row>
    <row r="31" spans="2:7" ht="30" x14ac:dyDescent="0.25">
      <c r="B31" s="7" t="s">
        <v>34</v>
      </c>
      <c r="C31" s="41">
        <v>1000000</v>
      </c>
      <c r="D31" s="34"/>
      <c r="E31" s="4"/>
      <c r="F31" s="5"/>
      <c r="G31" s="6"/>
    </row>
    <row r="32" spans="2:7" x14ac:dyDescent="0.25">
      <c r="B32" s="7"/>
      <c r="C32" s="23"/>
      <c r="D32" s="34"/>
      <c r="E32" s="4"/>
      <c r="F32" s="5"/>
      <c r="G32" s="6"/>
    </row>
    <row r="33" spans="2:7" s="12" customFormat="1" ht="15.75" x14ac:dyDescent="0.25">
      <c r="B33" s="25" t="s">
        <v>35</v>
      </c>
      <c r="C33" s="42">
        <f>SUM(C3:C32)</f>
        <v>-64999402</v>
      </c>
      <c r="D33" s="43">
        <f>SUM(D3:D32)</f>
        <v>-3371193</v>
      </c>
      <c r="E33" s="10">
        <f>SUM(E3:E32)</f>
        <v>-42371193</v>
      </c>
      <c r="F33" s="19">
        <f t="shared" ref="F33:G33" si="0">SUM(F3:F32)</f>
        <v>21732000</v>
      </c>
      <c r="G33" s="11">
        <f t="shared" si="0"/>
        <v>-30746000</v>
      </c>
    </row>
    <row r="34" spans="2:7" s="12" customFormat="1" ht="18.75" x14ac:dyDescent="0.3">
      <c r="B34" s="26" t="s">
        <v>36</v>
      </c>
      <c r="C34" s="39"/>
      <c r="D34" s="33"/>
      <c r="E34" s="10"/>
      <c r="F34" s="19"/>
      <c r="G34" s="11"/>
    </row>
    <row r="35" spans="2:7" ht="15.75" x14ac:dyDescent="0.25">
      <c r="B35" s="25" t="s">
        <v>37</v>
      </c>
      <c r="C35" s="39"/>
      <c r="D35" s="34"/>
      <c r="E35" s="14"/>
      <c r="F35" s="5"/>
      <c r="G35" s="2"/>
    </row>
    <row r="36" spans="2:7" x14ac:dyDescent="0.25">
      <c r="B36" s="7" t="s">
        <v>38</v>
      </c>
      <c r="C36" s="23">
        <v>6200000</v>
      </c>
      <c r="D36" s="35">
        <v>6200000</v>
      </c>
      <c r="E36" s="14">
        <v>6200000</v>
      </c>
      <c r="F36" s="5">
        <v>6200000</v>
      </c>
      <c r="G36" s="6"/>
    </row>
    <row r="37" spans="2:7" x14ac:dyDescent="0.25">
      <c r="B37" s="7" t="s">
        <v>39</v>
      </c>
      <c r="C37" s="23">
        <v>1000000</v>
      </c>
      <c r="D37" s="35">
        <v>1000000</v>
      </c>
      <c r="E37" s="14">
        <v>1000000</v>
      </c>
      <c r="F37" s="5"/>
      <c r="G37" s="6"/>
    </row>
    <row r="38" spans="2:7" x14ac:dyDescent="0.25">
      <c r="B38" s="7" t="s">
        <v>40</v>
      </c>
      <c r="C38" s="23">
        <v>50000</v>
      </c>
      <c r="D38" s="35">
        <v>50000</v>
      </c>
      <c r="E38" s="14">
        <v>50000</v>
      </c>
      <c r="F38" s="5"/>
      <c r="G38" s="6"/>
    </row>
    <row r="39" spans="2:7" x14ac:dyDescent="0.25">
      <c r="B39" s="7" t="s">
        <v>41</v>
      </c>
      <c r="C39" s="23">
        <v>3700000</v>
      </c>
      <c r="D39" s="35">
        <f>1650000+2000000+32000</f>
        <v>3682000</v>
      </c>
      <c r="E39" s="14">
        <f>1650000+2000000</f>
        <v>3650000</v>
      </c>
      <c r="F39" s="5"/>
      <c r="G39" s="6"/>
    </row>
    <row r="40" spans="2:7" x14ac:dyDescent="0.25">
      <c r="B40" s="7" t="s">
        <v>42</v>
      </c>
      <c r="C40" s="23">
        <v>850000</v>
      </c>
      <c r="D40" s="35">
        <f>550000+10000</f>
        <v>560000</v>
      </c>
      <c r="E40" s="14">
        <v>550000</v>
      </c>
      <c r="F40" s="5"/>
      <c r="G40" s="6"/>
    </row>
    <row r="41" spans="2:7" x14ac:dyDescent="0.25">
      <c r="B41" s="7" t="s">
        <v>43</v>
      </c>
      <c r="C41" s="23">
        <v>660000</v>
      </c>
      <c r="D41" s="35">
        <v>660000</v>
      </c>
      <c r="E41" s="14">
        <v>660000</v>
      </c>
      <c r="F41" s="5"/>
      <c r="G41" s="6"/>
    </row>
    <row r="42" spans="2:7" x14ac:dyDescent="0.25">
      <c r="B42" s="7"/>
      <c r="C42" s="23"/>
      <c r="D42" s="35"/>
      <c r="E42" s="14"/>
      <c r="F42" s="5"/>
      <c r="G42" s="6"/>
    </row>
    <row r="43" spans="2:7" ht="15.75" x14ac:dyDescent="0.25">
      <c r="B43" s="25" t="s">
        <v>44</v>
      </c>
      <c r="C43" s="39"/>
      <c r="D43" s="35"/>
      <c r="E43" s="14"/>
      <c r="F43" s="5"/>
      <c r="G43" s="6"/>
    </row>
    <row r="44" spans="2:7" x14ac:dyDescent="0.25">
      <c r="B44" s="7" t="s">
        <v>45</v>
      </c>
      <c r="C44" s="23">
        <v>7500000</v>
      </c>
      <c r="D44" s="35">
        <v>7500000</v>
      </c>
      <c r="E44" s="14">
        <v>7500000</v>
      </c>
      <c r="F44" s="5">
        <v>7500000</v>
      </c>
      <c r="G44" s="6"/>
    </row>
    <row r="45" spans="2:7" x14ac:dyDescent="0.25">
      <c r="B45" s="7" t="s">
        <v>46</v>
      </c>
      <c r="C45" s="23">
        <v>9100000</v>
      </c>
      <c r="D45" s="35">
        <v>8600000</v>
      </c>
      <c r="E45" s="14">
        <v>8600000</v>
      </c>
      <c r="F45" s="5">
        <v>8600000</v>
      </c>
      <c r="G45" s="6"/>
    </row>
    <row r="46" spans="2:7" x14ac:dyDescent="0.25">
      <c r="B46" s="7" t="s">
        <v>47</v>
      </c>
      <c r="C46" s="23">
        <v>2758000</v>
      </c>
      <c r="D46" s="35">
        <v>1800000</v>
      </c>
      <c r="E46" s="14">
        <v>1800000</v>
      </c>
      <c r="F46" s="5"/>
      <c r="G46" s="6"/>
    </row>
    <row r="47" spans="2:7" x14ac:dyDescent="0.25">
      <c r="B47" s="7" t="s">
        <v>48</v>
      </c>
      <c r="C47" s="23">
        <v>484000</v>
      </c>
      <c r="D47" s="35">
        <v>400000</v>
      </c>
      <c r="E47" s="14">
        <v>400000</v>
      </c>
      <c r="F47" s="5"/>
      <c r="G47" s="6"/>
    </row>
    <row r="48" spans="2:7" x14ac:dyDescent="0.25">
      <c r="B48" s="13" t="s">
        <v>49</v>
      </c>
      <c r="C48" s="40">
        <v>156000</v>
      </c>
      <c r="D48" s="35">
        <v>156000</v>
      </c>
      <c r="E48" s="14">
        <v>156000</v>
      </c>
      <c r="F48" s="5"/>
      <c r="G48" s="6"/>
    </row>
    <row r="49" spans="2:11" x14ac:dyDescent="0.25">
      <c r="B49" s="13" t="s">
        <v>50</v>
      </c>
      <c r="C49" s="40">
        <v>270000</v>
      </c>
      <c r="D49" s="35">
        <v>110000</v>
      </c>
      <c r="E49" s="14">
        <v>110000</v>
      </c>
      <c r="F49" s="5"/>
      <c r="G49" s="6"/>
    </row>
    <row r="50" spans="2:11" x14ac:dyDescent="0.25">
      <c r="B50" s="13" t="s">
        <v>51</v>
      </c>
      <c r="C50" s="40">
        <v>384000</v>
      </c>
      <c r="D50" s="35">
        <v>310000</v>
      </c>
      <c r="E50" s="14">
        <v>310000</v>
      </c>
      <c r="F50" s="5"/>
      <c r="G50" s="6"/>
    </row>
    <row r="51" spans="2:11" x14ac:dyDescent="0.25">
      <c r="B51" s="13" t="s">
        <v>52</v>
      </c>
      <c r="C51" s="40">
        <v>1900000</v>
      </c>
      <c r="D51" s="35"/>
      <c r="E51" s="14"/>
      <c r="F51" s="5"/>
      <c r="G51" s="6"/>
    </row>
    <row r="52" spans="2:11" x14ac:dyDescent="0.25">
      <c r="B52" s="13"/>
      <c r="C52" s="40"/>
      <c r="D52" s="35"/>
      <c r="E52" s="14"/>
      <c r="F52" s="5"/>
      <c r="G52" s="6"/>
    </row>
    <row r="53" spans="2:11" ht="15.75" x14ac:dyDescent="0.25">
      <c r="B53" s="25" t="s">
        <v>53</v>
      </c>
      <c r="C53" s="39"/>
      <c r="D53" s="34"/>
      <c r="E53" s="14"/>
      <c r="F53" s="5"/>
      <c r="G53" s="6"/>
    </row>
    <row r="54" spans="2:11" x14ac:dyDescent="0.25">
      <c r="B54" s="13" t="s">
        <v>54</v>
      </c>
      <c r="C54" s="40">
        <v>12000000</v>
      </c>
      <c r="D54" s="34">
        <f>14000000-1500000</f>
        <v>12500000</v>
      </c>
      <c r="E54" s="14">
        <v>14000000</v>
      </c>
      <c r="F54" s="5"/>
      <c r="G54" s="6">
        <v>12000000</v>
      </c>
      <c r="I54" s="21"/>
      <c r="J54" s="21"/>
    </row>
    <row r="55" spans="2:11" ht="30" x14ac:dyDescent="0.25">
      <c r="B55" s="13" t="s">
        <v>55</v>
      </c>
      <c r="C55" s="40">
        <v>1200000</v>
      </c>
      <c r="D55" s="34">
        <v>1060000</v>
      </c>
      <c r="E55" s="14">
        <v>1200000</v>
      </c>
      <c r="F55" s="5"/>
      <c r="G55" s="6"/>
    </row>
    <row r="56" spans="2:11" x14ac:dyDescent="0.25">
      <c r="B56" s="13" t="s">
        <v>56</v>
      </c>
      <c r="C56" s="40">
        <v>1170000</v>
      </c>
      <c r="D56" s="34">
        <v>1000000</v>
      </c>
      <c r="E56" s="14">
        <v>1000000</v>
      </c>
      <c r="F56" s="5"/>
      <c r="G56" s="6"/>
    </row>
    <row r="57" spans="2:11" ht="30" x14ac:dyDescent="0.25">
      <c r="B57" s="13" t="s">
        <v>57</v>
      </c>
      <c r="C57" s="40">
        <v>260640</v>
      </c>
      <c r="D57" s="34">
        <v>222000</v>
      </c>
      <c r="E57" s="14">
        <v>222000</v>
      </c>
      <c r="F57" s="5"/>
      <c r="G57" s="6"/>
    </row>
    <row r="58" spans="2:11" ht="30" x14ac:dyDescent="0.25">
      <c r="B58" s="13" t="s">
        <v>58</v>
      </c>
      <c r="C58" s="40">
        <v>196000</v>
      </c>
      <c r="D58" s="34">
        <v>196000</v>
      </c>
      <c r="E58" s="14">
        <v>196000</v>
      </c>
      <c r="F58" s="5"/>
      <c r="G58" s="6"/>
    </row>
    <row r="59" spans="2:11" x14ac:dyDescent="0.25">
      <c r="B59" s="13" t="s">
        <v>59</v>
      </c>
      <c r="C59" s="40">
        <v>1153000</v>
      </c>
      <c r="D59" s="34">
        <v>1032000</v>
      </c>
      <c r="E59" s="14">
        <v>1153000</v>
      </c>
      <c r="F59" s="5"/>
      <c r="G59" s="6"/>
    </row>
    <row r="60" spans="2:11" ht="30" x14ac:dyDescent="0.25">
      <c r="B60" s="13" t="s">
        <v>60</v>
      </c>
      <c r="C60" s="40">
        <v>1246000</v>
      </c>
      <c r="D60" s="34">
        <v>1160000</v>
      </c>
      <c r="E60" s="14">
        <v>1160000</v>
      </c>
      <c r="F60" s="15"/>
      <c r="G60" s="16"/>
      <c r="I60" s="1"/>
      <c r="J60" s="1"/>
      <c r="K60" s="20"/>
    </row>
    <row r="61" spans="2:11" ht="45" x14ac:dyDescent="0.25">
      <c r="B61" s="13" t="s">
        <v>61</v>
      </c>
      <c r="C61" s="40">
        <v>-416144</v>
      </c>
      <c r="D61" s="34"/>
      <c r="E61" s="14"/>
      <c r="F61" s="15"/>
      <c r="G61" s="16"/>
      <c r="I61" s="1"/>
      <c r="J61" s="1"/>
      <c r="K61" s="20"/>
    </row>
    <row r="62" spans="2:11" x14ac:dyDescent="0.25">
      <c r="B62" s="13" t="s">
        <v>62</v>
      </c>
      <c r="C62" s="40">
        <v>38000</v>
      </c>
      <c r="D62" s="34">
        <v>38000</v>
      </c>
      <c r="E62" s="14">
        <v>38000</v>
      </c>
      <c r="F62" s="15"/>
      <c r="G62" s="16"/>
      <c r="I62" s="1"/>
      <c r="J62" s="1"/>
      <c r="K62" s="20"/>
    </row>
    <row r="63" spans="2:11" x14ac:dyDescent="0.25">
      <c r="B63" s="13" t="s">
        <v>63</v>
      </c>
      <c r="C63" s="40">
        <v>59000</v>
      </c>
      <c r="D63" s="34">
        <v>57000</v>
      </c>
      <c r="E63" s="14">
        <v>57000</v>
      </c>
      <c r="F63" s="15"/>
      <c r="G63" s="16"/>
      <c r="I63" s="1"/>
      <c r="J63" s="1"/>
      <c r="K63" s="20"/>
    </row>
    <row r="64" spans="2:11" ht="30" x14ac:dyDescent="0.25">
      <c r="B64" s="13" t="s">
        <v>64</v>
      </c>
      <c r="C64" s="40">
        <v>300000</v>
      </c>
      <c r="D64" s="34">
        <v>300000</v>
      </c>
      <c r="E64" s="14">
        <v>300000</v>
      </c>
      <c r="F64" s="15"/>
      <c r="G64" s="16"/>
      <c r="I64" s="1"/>
      <c r="J64" s="1"/>
      <c r="K64" s="20"/>
    </row>
    <row r="65" spans="2:11" x14ac:dyDescent="0.25">
      <c r="B65" s="13" t="s">
        <v>65</v>
      </c>
      <c r="C65" s="40">
        <v>523224</v>
      </c>
      <c r="D65" s="34"/>
      <c r="E65" s="14"/>
      <c r="F65" s="15"/>
      <c r="G65" s="16"/>
      <c r="I65" s="1"/>
      <c r="J65" s="1"/>
      <c r="K65" s="20"/>
    </row>
    <row r="66" spans="2:11" s="22" customFormat="1" x14ac:dyDescent="0.25">
      <c r="B66" s="13" t="s">
        <v>66</v>
      </c>
      <c r="C66" s="40">
        <v>433701</v>
      </c>
      <c r="D66" s="34">
        <v>436000</v>
      </c>
      <c r="E66" s="14">
        <v>436000</v>
      </c>
      <c r="F66" s="15"/>
      <c r="G66" s="16"/>
      <c r="I66" s="1"/>
      <c r="J66" s="1"/>
      <c r="K66" s="20"/>
    </row>
    <row r="67" spans="2:11" s="22" customFormat="1" x14ac:dyDescent="0.25">
      <c r="B67" s="13" t="s">
        <v>67</v>
      </c>
      <c r="C67" s="40">
        <v>1000000</v>
      </c>
      <c r="D67" s="34">
        <v>1400000</v>
      </c>
      <c r="E67" s="14">
        <v>1400000</v>
      </c>
      <c r="F67" s="5"/>
      <c r="G67" s="6"/>
    </row>
    <row r="68" spans="2:11" s="22" customFormat="1" x14ac:dyDescent="0.25">
      <c r="B68" s="13" t="s">
        <v>68</v>
      </c>
      <c r="C68" s="40">
        <v>470000</v>
      </c>
      <c r="D68" s="34">
        <v>697000</v>
      </c>
      <c r="E68" s="14">
        <f>504000+193000</f>
        <v>697000</v>
      </c>
      <c r="F68" s="5"/>
      <c r="G68" s="6"/>
    </row>
    <row r="69" spans="2:11" s="22" customFormat="1" x14ac:dyDescent="0.25">
      <c r="B69" s="13" t="s">
        <v>69</v>
      </c>
      <c r="C69" s="40">
        <v>358000</v>
      </c>
      <c r="D69" s="34">
        <v>345000</v>
      </c>
      <c r="E69" s="14">
        <f>300000+45000</f>
        <v>345000</v>
      </c>
      <c r="F69" s="5"/>
      <c r="G69" s="6"/>
    </row>
    <row r="70" spans="2:11" s="22" customFormat="1" x14ac:dyDescent="0.25">
      <c r="B70" s="13" t="s">
        <v>70</v>
      </c>
      <c r="C70" s="40">
        <v>34000</v>
      </c>
      <c r="D70" s="34"/>
      <c r="E70" s="14"/>
      <c r="F70" s="5"/>
      <c r="G70" s="6"/>
    </row>
    <row r="71" spans="2:11" s="22" customFormat="1" ht="30.75" customHeight="1" x14ac:dyDescent="0.25">
      <c r="B71" s="13" t="s">
        <v>71</v>
      </c>
      <c r="C71" s="40">
        <v>70000</v>
      </c>
      <c r="D71" s="34"/>
      <c r="E71" s="14"/>
      <c r="F71" s="5"/>
      <c r="G71" s="6"/>
    </row>
    <row r="72" spans="2:11" x14ac:dyDescent="0.25">
      <c r="B72" s="13" t="s">
        <v>72</v>
      </c>
      <c r="C72" s="40">
        <v>13000</v>
      </c>
      <c r="D72" s="34">
        <v>13000</v>
      </c>
      <c r="E72" s="14">
        <v>13000</v>
      </c>
      <c r="F72" s="5"/>
      <c r="G72" s="6"/>
    </row>
    <row r="73" spans="2:11" x14ac:dyDescent="0.25">
      <c r="B73" s="13" t="s">
        <v>73</v>
      </c>
      <c r="C73" s="40">
        <v>540000</v>
      </c>
      <c r="D73" s="34">
        <v>540000</v>
      </c>
      <c r="E73" s="14">
        <v>540000</v>
      </c>
      <c r="F73" s="5"/>
      <c r="G73" s="6"/>
    </row>
    <row r="74" spans="2:11" ht="19.5" customHeight="1" x14ac:dyDescent="0.25">
      <c r="B74" s="13" t="s">
        <v>74</v>
      </c>
      <c r="C74" s="40">
        <v>340808</v>
      </c>
      <c r="D74" s="34">
        <v>324000</v>
      </c>
      <c r="E74" s="14">
        <f>202000+138808</f>
        <v>340808</v>
      </c>
      <c r="F74" s="5"/>
      <c r="G74" s="6"/>
    </row>
    <row r="75" spans="2:11" ht="30" x14ac:dyDescent="0.25">
      <c r="B75" s="13" t="s">
        <v>75</v>
      </c>
      <c r="C75" s="40">
        <v>40000</v>
      </c>
      <c r="D75" s="34">
        <v>40000</v>
      </c>
      <c r="E75" s="14">
        <v>40000</v>
      </c>
      <c r="F75" s="5"/>
      <c r="G75" s="6"/>
    </row>
    <row r="76" spans="2:11" ht="30" x14ac:dyDescent="0.25">
      <c r="B76" s="13" t="s">
        <v>76</v>
      </c>
      <c r="C76" s="40">
        <v>118000</v>
      </c>
      <c r="D76" s="34">
        <v>118000</v>
      </c>
      <c r="E76" s="14">
        <v>118000</v>
      </c>
      <c r="F76" s="5"/>
      <c r="G76" s="6"/>
    </row>
    <row r="77" spans="2:11" x14ac:dyDescent="0.25">
      <c r="B77" s="13" t="s">
        <v>77</v>
      </c>
      <c r="C77" s="40">
        <f>1370400*20%</f>
        <v>274080</v>
      </c>
      <c r="D77" s="34">
        <f>1226000*20%</f>
        <v>245200</v>
      </c>
      <c r="E77" s="14">
        <f>1370400*20%</f>
        <v>274080</v>
      </c>
      <c r="F77" s="5"/>
      <c r="G77" s="6"/>
    </row>
    <row r="78" spans="2:11" x14ac:dyDescent="0.25">
      <c r="B78" s="13" t="s">
        <v>78</v>
      </c>
      <c r="C78" s="40">
        <v>1100041</v>
      </c>
      <c r="D78" s="34">
        <f>650000+(312163+62872)</f>
        <v>1025035</v>
      </c>
      <c r="E78" s="14">
        <f>650000+(374595+75446)</f>
        <v>1100041</v>
      </c>
      <c r="F78" s="5"/>
      <c r="G78" s="6"/>
    </row>
    <row r="79" spans="2:11" x14ac:dyDescent="0.25">
      <c r="B79" s="13" t="s">
        <v>79</v>
      </c>
      <c r="C79" s="40">
        <v>190000</v>
      </c>
      <c r="D79" s="34">
        <v>190000</v>
      </c>
      <c r="E79" s="14">
        <v>190000</v>
      </c>
      <c r="F79" s="5"/>
      <c r="G79" s="6"/>
    </row>
    <row r="80" spans="2:11" x14ac:dyDescent="0.25">
      <c r="B80" s="13" t="s">
        <v>80</v>
      </c>
      <c r="C80" s="40">
        <v>170000</v>
      </c>
      <c r="D80" s="34">
        <v>135000</v>
      </c>
      <c r="E80" s="14">
        <v>135000</v>
      </c>
      <c r="F80" s="5"/>
      <c r="G80" s="6"/>
    </row>
    <row r="81" spans="2:9" x14ac:dyDescent="0.25">
      <c r="B81" s="13" t="s">
        <v>81</v>
      </c>
      <c r="C81" s="40">
        <f>6423000*20%</f>
        <v>1284600</v>
      </c>
      <c r="D81" s="34">
        <f>5747283*20%</f>
        <v>1149456.6000000001</v>
      </c>
      <c r="E81" s="14">
        <f>6423000*20%</f>
        <v>1284600</v>
      </c>
      <c r="F81" s="5"/>
      <c r="G81" s="6"/>
    </row>
    <row r="82" spans="2:9" x14ac:dyDescent="0.25">
      <c r="B82" s="7"/>
      <c r="C82" s="23"/>
      <c r="D82" s="34"/>
      <c r="E82" s="14"/>
      <c r="F82" s="5"/>
      <c r="G82" s="6"/>
    </row>
    <row r="83" spans="2:9" x14ac:dyDescent="0.25">
      <c r="B83" s="7" t="s">
        <v>82</v>
      </c>
      <c r="C83" s="23">
        <v>11786000</v>
      </c>
      <c r="D83" s="34">
        <v>10400000</v>
      </c>
      <c r="E83" s="14">
        <v>12000000</v>
      </c>
      <c r="F83" s="5"/>
      <c r="G83" s="6">
        <v>4500000</v>
      </c>
    </row>
    <row r="84" spans="2:9" x14ac:dyDescent="0.25">
      <c r="B84" s="7" t="s">
        <v>83</v>
      </c>
      <c r="C84" s="23">
        <v>9805000</v>
      </c>
      <c r="D84" s="34">
        <v>9600000</v>
      </c>
      <c r="E84" s="14">
        <v>10000000</v>
      </c>
      <c r="F84" s="5"/>
      <c r="G84" s="6">
        <v>15000000</v>
      </c>
      <c r="I84" s="17"/>
    </row>
    <row r="85" spans="2:9" ht="30" x14ac:dyDescent="0.25">
      <c r="B85" s="7" t="s">
        <v>84</v>
      </c>
      <c r="C85" s="23">
        <v>819000</v>
      </c>
      <c r="D85" s="34">
        <v>819000</v>
      </c>
      <c r="E85" s="14">
        <f>ROUND(818683,-3)</f>
        <v>819000</v>
      </c>
      <c r="F85" s="5"/>
      <c r="G85" s="6"/>
    </row>
    <row r="86" spans="2:9" ht="30" x14ac:dyDescent="0.25">
      <c r="B86" s="7" t="s">
        <v>85</v>
      </c>
      <c r="C86" s="23">
        <v>1269000</v>
      </c>
      <c r="D86" s="34">
        <v>1300000</v>
      </c>
      <c r="E86" s="14">
        <v>1300000</v>
      </c>
      <c r="F86" s="5"/>
      <c r="G86" s="6">
        <v>1300000</v>
      </c>
    </row>
    <row r="87" spans="2:9" x14ac:dyDescent="0.25">
      <c r="B87" s="7" t="s">
        <v>86</v>
      </c>
      <c r="C87" s="23">
        <v>250000</v>
      </c>
      <c r="D87" s="34">
        <v>250000</v>
      </c>
      <c r="E87" s="14">
        <v>300000</v>
      </c>
      <c r="F87" s="5"/>
      <c r="G87" s="6"/>
    </row>
    <row r="88" spans="2:9" x14ac:dyDescent="0.25">
      <c r="B88" s="7" t="s">
        <v>87</v>
      </c>
      <c r="C88" s="23">
        <f>3154000+349063</f>
        <v>3503063</v>
      </c>
      <c r="D88" s="34">
        <v>3154000</v>
      </c>
      <c r="E88" s="14">
        <f>2107000+1047000</f>
        <v>3154000</v>
      </c>
      <c r="F88" s="5"/>
      <c r="G88" s="6"/>
    </row>
    <row r="89" spans="2:9" x14ac:dyDescent="0.25">
      <c r="B89" s="7" t="s">
        <v>88</v>
      </c>
      <c r="C89" s="23">
        <v>250000</v>
      </c>
      <c r="D89" s="34">
        <v>250000</v>
      </c>
      <c r="E89" s="14">
        <v>250000</v>
      </c>
      <c r="F89" s="5"/>
      <c r="G89" s="6"/>
    </row>
    <row r="90" spans="2:9" x14ac:dyDescent="0.25">
      <c r="B90" s="7" t="s">
        <v>89</v>
      </c>
      <c r="C90" s="23">
        <v>500000</v>
      </c>
      <c r="D90" s="34">
        <v>500000</v>
      </c>
      <c r="E90" s="14">
        <v>500000</v>
      </c>
      <c r="F90" s="5"/>
      <c r="G90" s="6"/>
    </row>
    <row r="91" spans="2:9" x14ac:dyDescent="0.25">
      <c r="B91" s="7"/>
      <c r="C91" s="23"/>
      <c r="D91" s="34"/>
      <c r="E91" s="14"/>
      <c r="F91" s="5"/>
      <c r="G91" s="6"/>
    </row>
    <row r="92" spans="2:9" x14ac:dyDescent="0.25">
      <c r="B92" s="3" t="s">
        <v>90</v>
      </c>
      <c r="C92" s="39"/>
      <c r="D92" s="34"/>
      <c r="E92" s="14"/>
      <c r="F92" s="5"/>
      <c r="G92" s="6"/>
    </row>
    <row r="93" spans="2:9" ht="30" x14ac:dyDescent="0.25">
      <c r="B93" s="7" t="s">
        <v>91</v>
      </c>
      <c r="C93" s="23">
        <v>-1000000</v>
      </c>
      <c r="D93" s="34">
        <v>-1000000</v>
      </c>
      <c r="E93" s="14">
        <v>-1000000</v>
      </c>
      <c r="F93" s="5"/>
      <c r="G93" s="6"/>
    </row>
    <row r="94" spans="2:9" x14ac:dyDescent="0.25">
      <c r="B94" s="7"/>
      <c r="C94" s="23"/>
      <c r="D94" s="34"/>
      <c r="E94" s="14"/>
      <c r="F94" s="5"/>
      <c r="G94" s="6"/>
    </row>
    <row r="95" spans="2:9" ht="15.75" x14ac:dyDescent="0.25">
      <c r="B95" s="25" t="s">
        <v>92</v>
      </c>
      <c r="C95" s="39"/>
      <c r="D95" s="34"/>
      <c r="E95" s="14"/>
      <c r="F95" s="5"/>
      <c r="G95" s="6"/>
    </row>
    <row r="96" spans="2:9" x14ac:dyDescent="0.25">
      <c r="B96" s="7" t="s">
        <v>93</v>
      </c>
      <c r="C96" s="23">
        <v>4500000</v>
      </c>
      <c r="D96" s="34">
        <v>4500000</v>
      </c>
      <c r="E96" s="14">
        <v>4500000</v>
      </c>
      <c r="F96" s="5"/>
      <c r="G96" s="6"/>
    </row>
    <row r="97" spans="2:8" x14ac:dyDescent="0.25">
      <c r="B97" s="7" t="s">
        <v>94</v>
      </c>
      <c r="C97" s="23">
        <v>500000</v>
      </c>
      <c r="D97" s="34">
        <v>482937</v>
      </c>
      <c r="E97" s="14">
        <v>500000</v>
      </c>
      <c r="F97" s="5"/>
      <c r="G97" s="6"/>
    </row>
    <row r="98" spans="2:8" ht="30" x14ac:dyDescent="0.25">
      <c r="B98" s="7" t="s">
        <v>95</v>
      </c>
      <c r="C98" s="23">
        <v>330000</v>
      </c>
      <c r="D98" s="34">
        <v>324375</v>
      </c>
      <c r="E98" s="14">
        <v>330000</v>
      </c>
      <c r="F98" s="5"/>
      <c r="G98" s="6"/>
    </row>
    <row r="99" spans="2:8" x14ac:dyDescent="0.25">
      <c r="B99" s="7" t="s">
        <v>96</v>
      </c>
      <c r="C99" s="23">
        <v>3150601</v>
      </c>
      <c r="D99" s="34">
        <v>3150601</v>
      </c>
      <c r="E99" s="14">
        <v>3100000</v>
      </c>
      <c r="F99" s="5"/>
      <c r="G99" s="6"/>
    </row>
    <row r="100" spans="2:8" x14ac:dyDescent="0.25">
      <c r="B100" s="7" t="s">
        <v>97</v>
      </c>
      <c r="C100" s="23">
        <v>221000</v>
      </c>
      <c r="D100" s="34">
        <v>221000</v>
      </c>
      <c r="E100" s="14">
        <v>221000</v>
      </c>
      <c r="F100" s="5"/>
      <c r="G100" s="6"/>
    </row>
    <row r="101" spans="2:8" x14ac:dyDescent="0.25">
      <c r="B101" s="7" t="s">
        <v>98</v>
      </c>
      <c r="C101" s="23">
        <v>244000</v>
      </c>
      <c r="D101" s="34">
        <v>244000</v>
      </c>
      <c r="E101" s="14">
        <v>244000</v>
      </c>
      <c r="F101" s="5"/>
      <c r="G101" s="6"/>
    </row>
    <row r="102" spans="2:8" ht="30" x14ac:dyDescent="0.25">
      <c r="B102" s="7" t="s">
        <v>99</v>
      </c>
      <c r="C102" s="23">
        <v>200000</v>
      </c>
      <c r="D102" s="34">
        <v>200000</v>
      </c>
      <c r="E102" s="14">
        <v>200000</v>
      </c>
      <c r="F102" s="5"/>
      <c r="G102" s="6"/>
    </row>
    <row r="103" spans="2:8" x14ac:dyDescent="0.25">
      <c r="B103" s="7" t="s">
        <v>100</v>
      </c>
      <c r="C103" s="23">
        <v>60000</v>
      </c>
      <c r="D103" s="34">
        <v>60000</v>
      </c>
      <c r="E103" s="14">
        <v>60000</v>
      </c>
      <c r="F103" s="5"/>
      <c r="G103" s="6"/>
    </row>
    <row r="104" spans="2:8" x14ac:dyDescent="0.25">
      <c r="B104" s="7" t="s">
        <v>101</v>
      </c>
      <c r="C104" s="23">
        <v>90000</v>
      </c>
      <c r="D104" s="34">
        <v>80000</v>
      </c>
      <c r="E104" s="14">
        <v>90000</v>
      </c>
      <c r="F104" s="5"/>
      <c r="G104" s="6"/>
    </row>
    <row r="105" spans="2:8" ht="30" x14ac:dyDescent="0.25">
      <c r="B105" s="7" t="s">
        <v>102</v>
      </c>
      <c r="C105" s="23">
        <v>15600</v>
      </c>
      <c r="D105" s="34">
        <v>13600</v>
      </c>
      <c r="E105" s="14">
        <v>15600</v>
      </c>
      <c r="F105" s="5"/>
      <c r="G105" s="6"/>
    </row>
    <row r="106" spans="2:8" x14ac:dyDescent="0.25">
      <c r="B106" s="7" t="s">
        <v>103</v>
      </c>
      <c r="C106" s="23">
        <v>12550</v>
      </c>
      <c r="D106" s="34">
        <v>12550</v>
      </c>
      <c r="E106" s="14">
        <v>12550</v>
      </c>
      <c r="F106" s="5"/>
      <c r="G106" s="6"/>
    </row>
    <row r="107" spans="2:8" x14ac:dyDescent="0.25">
      <c r="B107" s="7" t="s">
        <v>104</v>
      </c>
      <c r="C107" s="23">
        <v>30000</v>
      </c>
      <c r="D107" s="34">
        <v>30000</v>
      </c>
      <c r="E107" s="14">
        <v>30000</v>
      </c>
      <c r="F107" s="5"/>
      <c r="G107" s="6"/>
    </row>
    <row r="108" spans="2:8" x14ac:dyDescent="0.25">
      <c r="B108" s="7"/>
      <c r="C108" s="23"/>
      <c r="D108" s="34"/>
      <c r="E108" s="14"/>
      <c r="F108" s="5"/>
      <c r="G108" s="6"/>
    </row>
    <row r="109" spans="2:8" ht="15.75" x14ac:dyDescent="0.25">
      <c r="B109" s="25" t="s">
        <v>105</v>
      </c>
      <c r="C109" s="39"/>
      <c r="D109" s="34"/>
      <c r="E109" s="14"/>
      <c r="F109" s="5"/>
      <c r="G109" s="6"/>
    </row>
    <row r="110" spans="2:8" x14ac:dyDescent="0.25">
      <c r="B110" s="23" t="s">
        <v>106</v>
      </c>
      <c r="C110" s="23">
        <v>285000</v>
      </c>
      <c r="D110" s="34">
        <f>(360000/12)*8.5</f>
        <v>255000</v>
      </c>
      <c r="E110" s="14">
        <f>(360000/12)*9.5</f>
        <v>285000</v>
      </c>
      <c r="F110" s="5"/>
      <c r="G110" s="6"/>
      <c r="H110" t="s">
        <v>107</v>
      </c>
    </row>
    <row r="111" spans="2:8" x14ac:dyDescent="0.25">
      <c r="B111" s="23" t="s">
        <v>108</v>
      </c>
      <c r="C111" s="23">
        <v>298000</v>
      </c>
      <c r="D111" s="34">
        <v>298000</v>
      </c>
      <c r="E111" s="14">
        <v>298000</v>
      </c>
      <c r="F111" s="5"/>
      <c r="G111" s="6"/>
      <c r="H111" t="s">
        <v>107</v>
      </c>
    </row>
    <row r="112" spans="2:8" x14ac:dyDescent="0.25">
      <c r="B112" s="23" t="s">
        <v>109</v>
      </c>
      <c r="C112" s="23">
        <v>14000</v>
      </c>
      <c r="D112" s="34">
        <v>14000</v>
      </c>
      <c r="E112" s="14">
        <v>14000</v>
      </c>
      <c r="F112" s="5"/>
      <c r="G112" s="6"/>
      <c r="H112" t="s">
        <v>107</v>
      </c>
    </row>
    <row r="113" spans="2:8" x14ac:dyDescent="0.25">
      <c r="B113" s="23" t="s">
        <v>110</v>
      </c>
      <c r="C113" s="23">
        <v>22318</v>
      </c>
      <c r="D113" s="34">
        <f>8932+13386</f>
        <v>22318</v>
      </c>
      <c r="E113" s="14">
        <f>8932+13386</f>
        <v>22318</v>
      </c>
      <c r="F113" s="5"/>
      <c r="G113" s="6"/>
      <c r="H113" t="s">
        <v>107</v>
      </c>
    </row>
    <row r="114" spans="2:8" x14ac:dyDescent="0.25">
      <c r="B114" s="23" t="s">
        <v>111</v>
      </c>
      <c r="C114" s="23">
        <v>315396</v>
      </c>
      <c r="D114" s="34">
        <f>43396+272000</f>
        <v>315396</v>
      </c>
      <c r="E114" s="14">
        <f>43396+272000</f>
        <v>315396</v>
      </c>
      <c r="F114" s="5"/>
      <c r="G114" s="6"/>
      <c r="H114" t="s">
        <v>107</v>
      </c>
    </row>
    <row r="115" spans="2:8" x14ac:dyDescent="0.25">
      <c r="B115" s="23" t="s">
        <v>112</v>
      </c>
      <c r="C115" s="23">
        <v>24000</v>
      </c>
      <c r="D115" s="34">
        <v>22500</v>
      </c>
      <c r="E115" s="14">
        <v>22500</v>
      </c>
      <c r="F115" s="5"/>
      <c r="G115" s="6"/>
    </row>
    <row r="116" spans="2:8" x14ac:dyDescent="0.25">
      <c r="B116" s="23" t="s">
        <v>113</v>
      </c>
      <c r="C116" s="23">
        <v>60000</v>
      </c>
      <c r="D116" s="34">
        <v>60000</v>
      </c>
      <c r="E116" s="14">
        <v>60000</v>
      </c>
      <c r="F116" s="5"/>
      <c r="G116" s="6"/>
    </row>
    <row r="117" spans="2:8" x14ac:dyDescent="0.25">
      <c r="B117" s="23" t="s">
        <v>114</v>
      </c>
      <c r="C117" s="23">
        <v>50000</v>
      </c>
      <c r="D117" s="34">
        <v>50000</v>
      </c>
      <c r="E117" s="14">
        <v>50000</v>
      </c>
      <c r="F117" s="5"/>
      <c r="G117" s="6"/>
      <c r="H117" t="s">
        <v>107</v>
      </c>
    </row>
    <row r="118" spans="2:8" x14ac:dyDescent="0.25">
      <c r="B118" s="23" t="s">
        <v>115</v>
      </c>
      <c r="C118" s="23">
        <v>4892000</v>
      </c>
      <c r="D118" s="34"/>
      <c r="E118" s="14">
        <v>4892000</v>
      </c>
      <c r="F118" s="5"/>
      <c r="G118" s="6"/>
      <c r="H118" t="s">
        <v>107</v>
      </c>
    </row>
    <row r="119" spans="2:8" x14ac:dyDescent="0.25">
      <c r="B119" s="23" t="s">
        <v>116</v>
      </c>
      <c r="C119" s="23">
        <v>45000</v>
      </c>
      <c r="D119" s="34"/>
      <c r="E119" s="14"/>
      <c r="F119" s="5"/>
      <c r="G119" s="6"/>
    </row>
    <row r="120" spans="2:8" x14ac:dyDescent="0.25">
      <c r="B120" s="23"/>
      <c r="C120" s="23"/>
      <c r="D120" s="34"/>
      <c r="E120" s="14"/>
      <c r="F120" s="5"/>
      <c r="G120" s="6"/>
    </row>
    <row r="121" spans="2:8" ht="31.5" x14ac:dyDescent="0.25">
      <c r="B121" s="25" t="s">
        <v>117</v>
      </c>
      <c r="C121" s="39"/>
      <c r="D121" s="34"/>
      <c r="E121" s="14"/>
      <c r="F121" s="5"/>
      <c r="G121" s="6"/>
    </row>
    <row r="122" spans="2:8" x14ac:dyDescent="0.25">
      <c r="B122" s="18" t="s">
        <v>118</v>
      </c>
      <c r="C122" s="23">
        <v>30000</v>
      </c>
      <c r="D122" s="34">
        <v>30000</v>
      </c>
      <c r="E122" s="14">
        <v>30000</v>
      </c>
      <c r="F122" s="5"/>
      <c r="G122" s="6"/>
    </row>
    <row r="123" spans="2:8" x14ac:dyDescent="0.25">
      <c r="B123" s="7" t="s">
        <v>119</v>
      </c>
      <c r="C123" s="23">
        <v>1350000</v>
      </c>
      <c r="D123" s="34">
        <v>1350000</v>
      </c>
      <c r="E123" s="14">
        <v>1350000</v>
      </c>
      <c r="F123" s="5"/>
      <c r="G123" s="6"/>
    </row>
    <row r="124" spans="2:8" ht="60" x14ac:dyDescent="0.25">
      <c r="B124" s="7" t="s">
        <v>120</v>
      </c>
      <c r="C124" s="23">
        <v>500000</v>
      </c>
      <c r="D124" s="34">
        <v>500000</v>
      </c>
      <c r="E124" s="14">
        <v>500000</v>
      </c>
      <c r="F124" s="5"/>
      <c r="G124" s="6"/>
    </row>
    <row r="125" spans="2:8" ht="29.25" customHeight="1" x14ac:dyDescent="0.25">
      <c r="B125" s="7" t="s">
        <v>121</v>
      </c>
      <c r="C125" s="23">
        <v>1764000</v>
      </c>
      <c r="D125" s="34">
        <f>496000+390000+743750</f>
        <v>1629750</v>
      </c>
      <c r="E125" s="14">
        <f>544000+390000+830000</f>
        <v>1764000</v>
      </c>
      <c r="F125" s="5"/>
      <c r="G125" s="6"/>
    </row>
    <row r="126" spans="2:8" x14ac:dyDescent="0.25">
      <c r="B126" s="7" t="s">
        <v>122</v>
      </c>
      <c r="C126" s="23">
        <v>300000</v>
      </c>
      <c r="D126" s="34">
        <v>267000</v>
      </c>
      <c r="E126" s="14">
        <v>300000</v>
      </c>
      <c r="F126" s="5"/>
      <c r="G126" s="6"/>
    </row>
    <row r="127" spans="2:8" ht="29.25" customHeight="1" x14ac:dyDescent="0.25">
      <c r="B127" s="7"/>
      <c r="C127" s="23"/>
      <c r="D127" s="34"/>
      <c r="E127" s="14"/>
      <c r="F127" s="5"/>
      <c r="G127" s="6"/>
    </row>
    <row r="128" spans="2:8" ht="15.75" x14ac:dyDescent="0.25">
      <c r="B128" s="25" t="s">
        <v>123</v>
      </c>
      <c r="C128" s="39"/>
      <c r="D128" s="34"/>
      <c r="E128" s="14"/>
      <c r="F128" s="5"/>
      <c r="G128" s="6"/>
    </row>
    <row r="129" spans="2:8" x14ac:dyDescent="0.25">
      <c r="B129" s="7" t="s">
        <v>124</v>
      </c>
      <c r="C129" s="23">
        <f>220580-C131</f>
        <v>149011</v>
      </c>
      <c r="D129" s="34">
        <v>109374</v>
      </c>
      <c r="E129" s="14">
        <v>120000</v>
      </c>
      <c r="F129" s="5"/>
      <c r="G129" s="6"/>
    </row>
    <row r="130" spans="2:8" x14ac:dyDescent="0.25">
      <c r="B130" s="7" t="s">
        <v>125</v>
      </c>
      <c r="C130" s="23">
        <v>1765231</v>
      </c>
      <c r="D130" s="34">
        <v>393341</v>
      </c>
      <c r="E130" s="14">
        <v>3500000</v>
      </c>
      <c r="F130" s="5"/>
      <c r="G130" s="6"/>
      <c r="H130" t="s">
        <v>126</v>
      </c>
    </row>
    <row r="131" spans="2:8" ht="30" x14ac:dyDescent="0.25">
      <c r="B131" s="7" t="s">
        <v>127</v>
      </c>
      <c r="C131" s="23">
        <v>71569</v>
      </c>
      <c r="D131" s="34">
        <v>0</v>
      </c>
      <c r="E131" s="14">
        <v>80000</v>
      </c>
      <c r="F131" s="5"/>
      <c r="G131" s="6"/>
    </row>
    <row r="132" spans="2:8" x14ac:dyDescent="0.25">
      <c r="B132" s="7" t="s">
        <v>128</v>
      </c>
      <c r="C132" s="23">
        <v>169854</v>
      </c>
      <c r="D132" s="34">
        <v>212318</v>
      </c>
      <c r="E132" s="14">
        <v>212318</v>
      </c>
      <c r="F132" s="5"/>
      <c r="G132" s="6"/>
      <c r="H132" t="s">
        <v>129</v>
      </c>
    </row>
    <row r="133" spans="2:8" x14ac:dyDescent="0.25">
      <c r="B133" s="7" t="s">
        <v>130</v>
      </c>
      <c r="C133" s="23">
        <v>35024</v>
      </c>
      <c r="D133" s="34">
        <v>43780</v>
      </c>
      <c r="E133" s="14">
        <v>43779.5</v>
      </c>
      <c r="F133" s="5"/>
      <c r="G133" s="6"/>
      <c r="H133" t="s">
        <v>131</v>
      </c>
    </row>
    <row r="134" spans="2:8" x14ac:dyDescent="0.25">
      <c r="B134" s="7"/>
      <c r="C134" s="23"/>
      <c r="D134" s="34"/>
      <c r="E134" s="14"/>
      <c r="F134" s="5"/>
      <c r="G134" s="6"/>
    </row>
    <row r="135" spans="2:8" ht="15.75" x14ac:dyDescent="0.25">
      <c r="B135" s="25" t="s">
        <v>132</v>
      </c>
      <c r="C135" s="39"/>
      <c r="D135" s="34"/>
      <c r="E135" s="14"/>
      <c r="F135" s="5"/>
      <c r="G135" s="6"/>
    </row>
    <row r="136" spans="2:8" x14ac:dyDescent="0.25">
      <c r="B136" s="18" t="s">
        <v>133</v>
      </c>
      <c r="C136" s="23">
        <v>-23361630</v>
      </c>
      <c r="D136" s="34">
        <v>-10514000</v>
      </c>
      <c r="E136" s="14">
        <v>-10514000</v>
      </c>
      <c r="F136" s="5"/>
      <c r="G136" s="6"/>
      <c r="H136" t="s">
        <v>134</v>
      </c>
    </row>
    <row r="137" spans="2:8" x14ac:dyDescent="0.25">
      <c r="B137" s="18" t="s">
        <v>135</v>
      </c>
      <c r="C137" s="23"/>
      <c r="D137" s="34">
        <v>220000</v>
      </c>
      <c r="E137" s="4">
        <v>220000</v>
      </c>
      <c r="F137" s="5"/>
      <c r="G137" s="6"/>
    </row>
    <row r="138" spans="2:8" x14ac:dyDescent="0.25">
      <c r="B138" s="18"/>
      <c r="C138" s="23"/>
      <c r="D138" s="34"/>
      <c r="E138" s="4"/>
      <c r="F138" s="5"/>
      <c r="G138" s="6"/>
    </row>
    <row r="139" spans="2:8" ht="18.75" x14ac:dyDescent="0.3">
      <c r="B139" s="26" t="s">
        <v>136</v>
      </c>
      <c r="C139" s="31">
        <f>SUM(C33:C137)</f>
        <v>19493135</v>
      </c>
      <c r="D139" s="36">
        <f>SUM(D33:D137)</f>
        <v>81750338.599999994</v>
      </c>
      <c r="E139" s="31">
        <f>SUM(E33:E137)</f>
        <v>55045797.5</v>
      </c>
      <c r="F139" s="31">
        <f>SUM(F33:F137)</f>
        <v>44032000</v>
      </c>
      <c r="G139" s="31">
        <f>SUM(G33:G137)</f>
        <v>2054000</v>
      </c>
    </row>
    <row r="145" spans="2:5" ht="18.75" x14ac:dyDescent="0.25">
      <c r="B145" s="53" t="s">
        <v>137</v>
      </c>
    </row>
    <row r="146" spans="2:5" x14ac:dyDescent="0.25">
      <c r="B146" s="51" t="s">
        <v>138</v>
      </c>
      <c r="C146" s="54" t="s">
        <v>139</v>
      </c>
      <c r="D146" s="55" t="s">
        <v>140</v>
      </c>
    </row>
    <row r="147" spans="2:5" x14ac:dyDescent="0.25">
      <c r="B147" s="49" t="s">
        <v>141</v>
      </c>
      <c r="C147" s="24">
        <v>776000</v>
      </c>
      <c r="D147" s="52" t="s">
        <v>142</v>
      </c>
    </row>
    <row r="148" spans="2:5" x14ac:dyDescent="0.25">
      <c r="B148" s="49" t="s">
        <v>143</v>
      </c>
      <c r="C148" s="24">
        <v>2140000</v>
      </c>
      <c r="D148" s="52" t="s">
        <v>144</v>
      </c>
      <c r="E148" s="20"/>
    </row>
    <row r="149" spans="2:5" x14ac:dyDescent="0.25">
      <c r="B149" s="49" t="s">
        <v>145</v>
      </c>
      <c r="C149" s="24">
        <v>1465000</v>
      </c>
      <c r="D149" s="52" t="s">
        <v>146</v>
      </c>
      <c r="E149" s="20"/>
    </row>
    <row r="150" spans="2:5" x14ac:dyDescent="0.25">
      <c r="B150" s="50" t="s">
        <v>147</v>
      </c>
      <c r="C150" s="24">
        <v>2836000</v>
      </c>
      <c r="D150" s="52" t="s">
        <v>148</v>
      </c>
      <c r="E150" s="20"/>
    </row>
    <row r="151" spans="2:5" x14ac:dyDescent="0.25">
      <c r="B151" s="1" t="s">
        <v>149</v>
      </c>
      <c r="C151" s="24">
        <v>37300000</v>
      </c>
      <c r="D151" s="52"/>
    </row>
    <row r="152" spans="2:5" x14ac:dyDescent="0.25">
      <c r="B152" s="1" t="s">
        <v>150</v>
      </c>
      <c r="C152" s="24">
        <v>416000</v>
      </c>
      <c r="D152" s="52" t="s">
        <v>151</v>
      </c>
    </row>
    <row r="153" spans="2:5" ht="30" x14ac:dyDescent="0.25">
      <c r="B153" s="1" t="s">
        <v>152</v>
      </c>
      <c r="C153" s="24">
        <v>870000</v>
      </c>
      <c r="D153" s="52" t="s">
        <v>153</v>
      </c>
    </row>
    <row r="154" spans="2:5" ht="30" x14ac:dyDescent="0.25">
      <c r="B154" s="1" t="s">
        <v>154</v>
      </c>
      <c r="C154" s="24">
        <v>120000</v>
      </c>
      <c r="D154" s="52" t="s">
        <v>155</v>
      </c>
    </row>
    <row r="155" spans="2:5" ht="30" x14ac:dyDescent="0.25">
      <c r="B155" s="1" t="s">
        <v>156</v>
      </c>
      <c r="C155" s="24">
        <v>80000</v>
      </c>
      <c r="D155" s="52"/>
    </row>
    <row r="156" spans="2:5" x14ac:dyDescent="0.25">
      <c r="B156" s="1" t="s">
        <v>157</v>
      </c>
      <c r="C156" s="24">
        <v>584000</v>
      </c>
      <c r="D156" s="52"/>
    </row>
    <row r="161" spans="2:2" x14ac:dyDescent="0.25">
      <c r="B161" s="47"/>
    </row>
    <row r="162" spans="2:2" x14ac:dyDescent="0.25">
      <c r="B162" s="47"/>
    </row>
    <row r="163" spans="2:2" x14ac:dyDescent="0.25">
      <c r="B163" s="47"/>
    </row>
    <row r="164" spans="2:2" x14ac:dyDescent="0.25">
      <c r="B164" s="48"/>
    </row>
    <row r="165" spans="2:2" x14ac:dyDescent="0.25">
      <c r="B165" s="48"/>
    </row>
  </sheetData>
  <pageMargins left="0.70866141732283472" right="0.70866141732283472" top="0.74803149606299213" bottom="0.74803149606299213" header="0.31496062992125984" footer="0.31496062992125984"/>
  <pageSetup paperSize="9" scale="6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E765-AEB6-4DD6-8AA7-8E4A3919E50C}">
  <dimension ref="B2:D100"/>
  <sheetViews>
    <sheetView tabSelected="1" zoomScaleNormal="100" workbookViewId="0">
      <pane xSplit="1" ySplit="2" topLeftCell="B3" activePane="bottomRight" state="frozen"/>
      <selection pane="topRight"/>
      <selection pane="bottomLeft"/>
      <selection pane="bottomRight" activeCell="G9" sqref="G9"/>
    </sheetView>
  </sheetViews>
  <sheetFormatPr baseColWidth="10" defaultColWidth="11.42578125" defaultRowHeight="15" x14ac:dyDescent="0.25"/>
  <cols>
    <col min="1" max="1" width="3" customWidth="1"/>
    <col min="2" max="2" width="107.42578125" style="1" customWidth="1"/>
    <col min="3" max="4" width="18.7109375" style="20" bestFit="1" customWidth="1"/>
  </cols>
  <sheetData>
    <row r="2" spans="2:4" ht="39" x14ac:dyDescent="0.25">
      <c r="B2" s="27" t="s">
        <v>158</v>
      </c>
      <c r="C2" s="28" t="s">
        <v>160</v>
      </c>
      <c r="D2" s="28" t="s">
        <v>159</v>
      </c>
    </row>
    <row r="3" spans="2:4" ht="18.75" x14ac:dyDescent="0.3">
      <c r="B3" s="26" t="s">
        <v>6</v>
      </c>
      <c r="C3" s="4"/>
      <c r="D3" s="4"/>
    </row>
    <row r="4" spans="2:4" ht="30" x14ac:dyDescent="0.25">
      <c r="B4" s="7" t="s">
        <v>161</v>
      </c>
      <c r="C4" s="4">
        <v>-52415200</v>
      </c>
      <c r="D4" s="4">
        <v>-65519000</v>
      </c>
    </row>
    <row r="5" spans="2:4" x14ac:dyDescent="0.25">
      <c r="B5" s="7" t="s">
        <v>162</v>
      </c>
      <c r="C5" s="4">
        <v>-1200000</v>
      </c>
      <c r="D5" s="4">
        <v>-1500000</v>
      </c>
    </row>
    <row r="6" spans="2:4" ht="30" x14ac:dyDescent="0.25">
      <c r="B6" s="7" t="s">
        <v>203</v>
      </c>
      <c r="C6" s="4">
        <v>-7461000.237855914</v>
      </c>
      <c r="D6" s="4">
        <v>-7461000.237855914</v>
      </c>
    </row>
    <row r="7" spans="2:4" ht="75" x14ac:dyDescent="0.25">
      <c r="B7" s="7" t="s">
        <v>163</v>
      </c>
      <c r="C7" s="4">
        <v>-7372974</v>
      </c>
      <c r="D7" s="4">
        <v>-7372974</v>
      </c>
    </row>
    <row r="8" spans="2:4" x14ac:dyDescent="0.25">
      <c r="B8" s="7" t="s">
        <v>205</v>
      </c>
      <c r="C8" s="4">
        <v>7372974</v>
      </c>
      <c r="D8" s="4">
        <v>7372974</v>
      </c>
    </row>
    <row r="9" spans="2:4" ht="105" x14ac:dyDescent="0.25">
      <c r="B9" s="7" t="s">
        <v>204</v>
      </c>
      <c r="C9" s="4">
        <v>-8861000</v>
      </c>
      <c r="D9" s="4">
        <v>-8861000</v>
      </c>
    </row>
    <row r="10" spans="2:4" x14ac:dyDescent="0.25">
      <c r="B10" s="7" t="s">
        <v>206</v>
      </c>
      <c r="C10" s="4">
        <v>8861000</v>
      </c>
      <c r="D10" s="4">
        <v>8861000</v>
      </c>
    </row>
    <row r="11" spans="2:4" ht="30" x14ac:dyDescent="0.25">
      <c r="B11" s="7" t="s">
        <v>164</v>
      </c>
      <c r="C11" s="4">
        <v>-10203200</v>
      </c>
      <c r="D11" s="4">
        <v>-10203200</v>
      </c>
    </row>
    <row r="12" spans="2:4" x14ac:dyDescent="0.25">
      <c r="B12" s="7" t="s">
        <v>207</v>
      </c>
      <c r="C12" s="4">
        <v>10203200</v>
      </c>
      <c r="D12" s="4">
        <v>10203200</v>
      </c>
    </row>
    <row r="13" spans="2:4" ht="30" x14ac:dyDescent="0.25">
      <c r="B13" s="7" t="s">
        <v>165</v>
      </c>
      <c r="C13" s="4"/>
      <c r="D13" s="4"/>
    </row>
    <row r="14" spans="2:4" ht="60" x14ac:dyDescent="0.25">
      <c r="B14" s="7" t="s">
        <v>166</v>
      </c>
      <c r="C14" s="4"/>
      <c r="D14" s="4"/>
    </row>
    <row r="15" spans="2:4" x14ac:dyDescent="0.25">
      <c r="B15" s="7" t="s">
        <v>219</v>
      </c>
      <c r="C15" s="4"/>
      <c r="D15" s="4">
        <v>-14891000</v>
      </c>
    </row>
    <row r="16" spans="2:4" x14ac:dyDescent="0.25">
      <c r="B16" s="7" t="s">
        <v>220</v>
      </c>
      <c r="C16" s="4"/>
      <c r="D16" s="4">
        <v>-11296000</v>
      </c>
    </row>
    <row r="17" spans="2:4" x14ac:dyDescent="0.25">
      <c r="B17" s="7"/>
      <c r="C17" s="4"/>
      <c r="D17" s="4"/>
    </row>
    <row r="18" spans="2:4" s="12" customFormat="1" ht="15.75" x14ac:dyDescent="0.25">
      <c r="B18" s="25" t="s">
        <v>35</v>
      </c>
      <c r="C18" s="10">
        <f>SUM(C4:C17)</f>
        <v>-61076200.237855911</v>
      </c>
      <c r="D18" s="10">
        <f>SUM(D4:D17)</f>
        <v>-100667000.23785591</v>
      </c>
    </row>
    <row r="19" spans="2:4" s="12" customFormat="1" ht="15.75" x14ac:dyDescent="0.25">
      <c r="B19" s="25"/>
      <c r="C19" s="10"/>
      <c r="D19" s="10"/>
    </row>
    <row r="20" spans="2:4" s="12" customFormat="1" ht="18.75" x14ac:dyDescent="0.3">
      <c r="B20" s="26" t="s">
        <v>36</v>
      </c>
      <c r="C20" s="4"/>
      <c r="D20" s="4"/>
    </row>
    <row r="21" spans="2:4" ht="15.75" x14ac:dyDescent="0.25">
      <c r="B21" s="25" t="s">
        <v>167</v>
      </c>
      <c r="C21" s="4"/>
      <c r="D21" s="4"/>
    </row>
    <row r="22" spans="2:4" x14ac:dyDescent="0.25">
      <c r="B22" s="7" t="s">
        <v>168</v>
      </c>
      <c r="C22" s="4">
        <v>4381860</v>
      </c>
      <c r="D22" s="4">
        <v>12050000</v>
      </c>
    </row>
    <row r="23" spans="2:4" x14ac:dyDescent="0.25">
      <c r="B23" s="7" t="s">
        <v>169</v>
      </c>
      <c r="C23" s="4">
        <v>121309</v>
      </c>
      <c r="D23" s="4">
        <v>334000</v>
      </c>
    </row>
    <row r="24" spans="2:4" x14ac:dyDescent="0.25">
      <c r="B24" s="7"/>
      <c r="C24" s="4"/>
      <c r="D24" s="4"/>
    </row>
    <row r="25" spans="2:4" x14ac:dyDescent="0.25">
      <c r="B25" s="7"/>
      <c r="C25" s="4"/>
      <c r="D25" s="4"/>
    </row>
    <row r="26" spans="2:4" ht="15.75" x14ac:dyDescent="0.25">
      <c r="B26" s="25" t="s">
        <v>44</v>
      </c>
      <c r="C26" s="4"/>
      <c r="D26" s="4"/>
    </row>
    <row r="27" spans="2:4" x14ac:dyDescent="0.25">
      <c r="B27" s="7" t="s">
        <v>170</v>
      </c>
      <c r="C27" s="4">
        <v>2328540</v>
      </c>
      <c r="D27" s="4">
        <v>4100000</v>
      </c>
    </row>
    <row r="28" spans="2:4" x14ac:dyDescent="0.25">
      <c r="B28" s="13" t="s">
        <v>171</v>
      </c>
      <c r="C28" s="4">
        <v>93551</v>
      </c>
      <c r="D28" s="4">
        <v>125000</v>
      </c>
    </row>
    <row r="29" spans="2:4" x14ac:dyDescent="0.25">
      <c r="B29" s="13"/>
      <c r="C29" s="4"/>
      <c r="D29" s="4"/>
    </row>
    <row r="30" spans="2:4" x14ac:dyDescent="0.25">
      <c r="B30" s="59" t="s">
        <v>172</v>
      </c>
      <c r="C30" s="4">
        <v>36196</v>
      </c>
      <c r="D30" s="4">
        <v>80000</v>
      </c>
    </row>
    <row r="31" spans="2:4" x14ac:dyDescent="0.25">
      <c r="B31" s="59" t="s">
        <v>214</v>
      </c>
      <c r="C31" s="4">
        <v>9311</v>
      </c>
      <c r="D31" s="4">
        <v>25000</v>
      </c>
    </row>
    <row r="32" spans="2:4" x14ac:dyDescent="0.25">
      <c r="B32" s="18" t="s">
        <v>173</v>
      </c>
      <c r="C32" s="4">
        <v>11526</v>
      </c>
      <c r="D32" s="4">
        <v>15000</v>
      </c>
    </row>
    <row r="33" spans="2:4" x14ac:dyDescent="0.25">
      <c r="B33" s="59" t="s">
        <v>52</v>
      </c>
      <c r="C33" s="4">
        <v>224000</v>
      </c>
      <c r="D33" s="4">
        <v>700000</v>
      </c>
    </row>
    <row r="34" spans="2:4" x14ac:dyDescent="0.25">
      <c r="B34" s="60"/>
      <c r="C34" s="4"/>
      <c r="D34" s="4"/>
    </row>
    <row r="35" spans="2:4" x14ac:dyDescent="0.25">
      <c r="B35" s="61" t="s">
        <v>208</v>
      </c>
      <c r="C35" s="4"/>
      <c r="D35" s="4">
        <v>12000000</v>
      </c>
    </row>
    <row r="36" spans="2:4" x14ac:dyDescent="0.25">
      <c r="B36" s="60" t="s">
        <v>211</v>
      </c>
      <c r="C36" s="4">
        <v>3399983</v>
      </c>
      <c r="D36" s="4"/>
    </row>
    <row r="37" spans="2:4" x14ac:dyDescent="0.25">
      <c r="B37" s="60" t="s">
        <v>212</v>
      </c>
      <c r="C37" s="4">
        <v>463436</v>
      </c>
      <c r="D37" s="4"/>
    </row>
    <row r="38" spans="2:4" x14ac:dyDescent="0.25">
      <c r="B38" s="60" t="s">
        <v>213</v>
      </c>
      <c r="C38" s="4">
        <v>469949</v>
      </c>
      <c r="D38" s="4"/>
    </row>
    <row r="39" spans="2:4" x14ac:dyDescent="0.25">
      <c r="B39" s="58"/>
      <c r="C39" s="4"/>
      <c r="D39" s="4"/>
    </row>
    <row r="40" spans="2:4" ht="15.75" x14ac:dyDescent="0.25">
      <c r="B40" s="25" t="s">
        <v>53</v>
      </c>
      <c r="C40" s="4"/>
      <c r="D40" s="4"/>
    </row>
    <row r="41" spans="2:4" x14ac:dyDescent="0.25">
      <c r="B41" s="59" t="s">
        <v>54</v>
      </c>
      <c r="C41" s="4">
        <v>3787860</v>
      </c>
      <c r="D41" s="4">
        <v>10000000</v>
      </c>
    </row>
    <row r="42" spans="2:4" x14ac:dyDescent="0.25">
      <c r="B42" s="59" t="s">
        <v>174</v>
      </c>
      <c r="C42" s="4">
        <v>522880.8</v>
      </c>
      <c r="D42" s="4">
        <v>1568642.4</v>
      </c>
    </row>
    <row r="43" spans="2:4" x14ac:dyDescent="0.25">
      <c r="B43" s="18" t="s">
        <v>175</v>
      </c>
      <c r="C43" s="4">
        <v>888018</v>
      </c>
      <c r="D43" s="4">
        <v>1500000</v>
      </c>
    </row>
    <row r="44" spans="2:4" x14ac:dyDescent="0.25">
      <c r="B44" s="59" t="s">
        <v>176</v>
      </c>
      <c r="C44" s="4">
        <v>47762</v>
      </c>
      <c r="D44" s="4">
        <v>100000</v>
      </c>
    </row>
    <row r="45" spans="2:4" x14ac:dyDescent="0.25">
      <c r="B45" s="59" t="s">
        <v>177</v>
      </c>
      <c r="C45" s="4">
        <v>389564.80000000005</v>
      </c>
      <c r="D45" s="4">
        <v>1168694.4000000001</v>
      </c>
    </row>
    <row r="46" spans="2:4" x14ac:dyDescent="0.25">
      <c r="B46" s="18" t="s">
        <v>178</v>
      </c>
      <c r="C46" s="4">
        <v>818540</v>
      </c>
      <c r="D46" s="4">
        <v>2000000</v>
      </c>
    </row>
    <row r="47" spans="2:4" x14ac:dyDescent="0.25">
      <c r="B47" s="59" t="s">
        <v>179</v>
      </c>
      <c r="C47" s="4">
        <v>32523</v>
      </c>
      <c r="D47" s="4">
        <v>60000</v>
      </c>
    </row>
    <row r="48" spans="2:4" x14ac:dyDescent="0.25">
      <c r="B48" s="59" t="s">
        <v>180</v>
      </c>
      <c r="C48" s="4">
        <v>67343</v>
      </c>
      <c r="D48" s="4">
        <v>67343</v>
      </c>
    </row>
    <row r="49" spans="2:4" x14ac:dyDescent="0.25">
      <c r="B49" s="59" t="s">
        <v>181</v>
      </c>
      <c r="C49" s="4">
        <v>8262</v>
      </c>
      <c r="D49" s="4">
        <v>8262</v>
      </c>
    </row>
    <row r="50" spans="2:4" x14ac:dyDescent="0.25">
      <c r="B50" s="59" t="s">
        <v>182</v>
      </c>
      <c r="C50" s="4">
        <v>24884</v>
      </c>
      <c r="D50" s="4">
        <v>24884</v>
      </c>
    </row>
    <row r="51" spans="2:4" x14ac:dyDescent="0.25">
      <c r="B51" s="59" t="s">
        <v>183</v>
      </c>
      <c r="C51" s="4">
        <v>57534</v>
      </c>
      <c r="D51" s="4">
        <v>143534</v>
      </c>
    </row>
    <row r="52" spans="2:4" x14ac:dyDescent="0.25">
      <c r="B52" s="62" t="s">
        <v>209</v>
      </c>
      <c r="C52" s="4">
        <v>119366</v>
      </c>
      <c r="D52" s="4">
        <v>200000</v>
      </c>
    </row>
    <row r="53" spans="2:4" x14ac:dyDescent="0.25">
      <c r="B53" s="59" t="s">
        <v>184</v>
      </c>
      <c r="C53" s="4">
        <v>216241</v>
      </c>
      <c r="D53" s="4">
        <v>500000</v>
      </c>
    </row>
    <row r="54" spans="2:4" x14ac:dyDescent="0.25">
      <c r="B54" s="18" t="s">
        <v>185</v>
      </c>
      <c r="C54" s="4">
        <v>6146</v>
      </c>
      <c r="D54" s="4">
        <v>10000</v>
      </c>
    </row>
    <row r="55" spans="2:4" x14ac:dyDescent="0.25">
      <c r="B55" s="18" t="s">
        <v>186</v>
      </c>
      <c r="C55" s="4">
        <v>116379.5263352287</v>
      </c>
      <c r="D55" s="4">
        <v>349138.5790056861</v>
      </c>
    </row>
    <row r="56" spans="2:4" x14ac:dyDescent="0.25">
      <c r="B56" s="18" t="s">
        <v>187</v>
      </c>
      <c r="C56" s="4">
        <v>17577</v>
      </c>
      <c r="D56" s="4">
        <v>30000</v>
      </c>
    </row>
    <row r="57" spans="2:4" x14ac:dyDescent="0.25">
      <c r="B57" s="18" t="s">
        <v>188</v>
      </c>
      <c r="C57" s="4">
        <v>11138</v>
      </c>
      <c r="D57" s="4">
        <v>25000</v>
      </c>
    </row>
    <row r="58" spans="2:4" x14ac:dyDescent="0.25">
      <c r="B58" s="18" t="s">
        <v>210</v>
      </c>
      <c r="C58" s="4">
        <v>102596</v>
      </c>
      <c r="D58" s="4">
        <v>102596</v>
      </c>
    </row>
    <row r="59" spans="2:4" x14ac:dyDescent="0.25">
      <c r="B59" s="18" t="s">
        <v>189</v>
      </c>
      <c r="C59" s="4">
        <v>620397.35693568923</v>
      </c>
      <c r="D59" s="4">
        <v>781357.44616961177</v>
      </c>
    </row>
    <row r="60" spans="2:4" x14ac:dyDescent="0.25">
      <c r="B60" s="18" t="s">
        <v>190</v>
      </c>
      <c r="C60" s="4">
        <v>76464</v>
      </c>
      <c r="D60" s="4">
        <v>200000</v>
      </c>
    </row>
    <row r="61" spans="2:4" x14ac:dyDescent="0.25">
      <c r="B61" s="18" t="s">
        <v>191</v>
      </c>
      <c r="C61" s="4">
        <v>29329.5</v>
      </c>
      <c r="D61" s="4">
        <v>75000</v>
      </c>
    </row>
    <row r="62" spans="2:4" x14ac:dyDescent="0.25">
      <c r="B62" s="59" t="s">
        <v>192</v>
      </c>
      <c r="C62" s="4">
        <v>322868</v>
      </c>
      <c r="D62" s="4">
        <v>750000</v>
      </c>
    </row>
    <row r="63" spans="2:4" x14ac:dyDescent="0.25">
      <c r="B63" s="59"/>
      <c r="C63" s="4"/>
      <c r="D63" s="4"/>
    </row>
    <row r="64" spans="2:4" x14ac:dyDescent="0.25">
      <c r="B64" s="59" t="s">
        <v>82</v>
      </c>
      <c r="C64" s="4">
        <v>4000000</v>
      </c>
      <c r="D64" s="4">
        <v>12000000</v>
      </c>
    </row>
    <row r="65" spans="2:4" x14ac:dyDescent="0.25">
      <c r="B65" s="59" t="s">
        <v>83</v>
      </c>
      <c r="C65" s="4">
        <v>2700000</v>
      </c>
      <c r="D65" s="4">
        <v>5000000</v>
      </c>
    </row>
    <row r="66" spans="2:4" x14ac:dyDescent="0.25">
      <c r="B66" s="56"/>
      <c r="C66" s="4"/>
      <c r="D66" s="4"/>
    </row>
    <row r="67" spans="2:4" ht="15.75" x14ac:dyDescent="0.25">
      <c r="B67" s="25"/>
      <c r="C67" s="4"/>
      <c r="D67" s="4"/>
    </row>
    <row r="68" spans="2:4" ht="15.75" x14ac:dyDescent="0.25">
      <c r="B68" s="25" t="s">
        <v>92</v>
      </c>
      <c r="C68" s="4"/>
      <c r="D68" s="4"/>
    </row>
    <row r="69" spans="2:4" x14ac:dyDescent="0.25">
      <c r="B69" s="63" t="s">
        <v>193</v>
      </c>
      <c r="C69" s="4"/>
      <c r="D69" s="4"/>
    </row>
    <row r="70" spans="2:4" ht="31.5" x14ac:dyDescent="0.25">
      <c r="B70" s="44" t="s">
        <v>194</v>
      </c>
      <c r="C70" s="4">
        <v>116000</v>
      </c>
      <c r="D70" s="4">
        <v>348000</v>
      </c>
    </row>
    <row r="71" spans="2:4" ht="15.75" x14ac:dyDescent="0.25">
      <c r="B71" s="44" t="s">
        <v>195</v>
      </c>
      <c r="C71" s="45" t="s">
        <v>196</v>
      </c>
      <c r="D71" s="45" t="s">
        <v>196</v>
      </c>
    </row>
    <row r="72" spans="2:4" x14ac:dyDescent="0.25">
      <c r="B72" s="63" t="s">
        <v>197</v>
      </c>
      <c r="C72" s="4"/>
      <c r="D72" s="4"/>
    </row>
    <row r="73" spans="2:4" ht="31.5" x14ac:dyDescent="0.25">
      <c r="B73" s="44" t="s">
        <v>194</v>
      </c>
      <c r="C73" s="4">
        <v>110000</v>
      </c>
      <c r="D73" s="4">
        <v>330000</v>
      </c>
    </row>
    <row r="74" spans="2:4" x14ac:dyDescent="0.25">
      <c r="B74" s="63" t="s">
        <v>198</v>
      </c>
      <c r="C74" s="4"/>
      <c r="D74" s="4"/>
    </row>
    <row r="75" spans="2:4" ht="31.5" x14ac:dyDescent="0.25">
      <c r="B75" s="44" t="s">
        <v>194</v>
      </c>
      <c r="C75" s="4">
        <v>33000</v>
      </c>
      <c r="D75" s="4">
        <v>100000</v>
      </c>
    </row>
    <row r="76" spans="2:4" ht="15.75" x14ac:dyDescent="0.25">
      <c r="B76" s="44"/>
      <c r="C76" s="4"/>
      <c r="D76" s="4"/>
    </row>
    <row r="77" spans="2:4" ht="15.75" x14ac:dyDescent="0.25">
      <c r="B77" s="44" t="s">
        <v>217</v>
      </c>
      <c r="C77" s="4">
        <v>0</v>
      </c>
      <c r="D77" s="4">
        <v>500000</v>
      </c>
    </row>
    <row r="78" spans="2:4" ht="15.75" x14ac:dyDescent="0.25">
      <c r="B78" s="44" t="s">
        <v>216</v>
      </c>
      <c r="C78" s="4">
        <v>1000000</v>
      </c>
      <c r="D78" s="4">
        <v>3000000</v>
      </c>
    </row>
    <row r="79" spans="2:4" x14ac:dyDescent="0.25">
      <c r="B79" s="7" t="s">
        <v>218</v>
      </c>
      <c r="C79" s="4">
        <v>1000000</v>
      </c>
      <c r="D79" s="4">
        <v>2000000</v>
      </c>
    </row>
    <row r="80" spans="2:4" x14ac:dyDescent="0.25">
      <c r="B80" s="7" t="s">
        <v>215</v>
      </c>
      <c r="C80" s="4">
        <v>-300000</v>
      </c>
      <c r="D80" s="4">
        <v>-700000</v>
      </c>
    </row>
    <row r="81" spans="2:4" x14ac:dyDescent="0.25">
      <c r="B81" s="7"/>
      <c r="C81" s="4"/>
      <c r="D81" s="4"/>
    </row>
    <row r="82" spans="2:4" x14ac:dyDescent="0.25">
      <c r="B82" s="7"/>
      <c r="C82" s="4"/>
      <c r="D82" s="4"/>
    </row>
    <row r="83" spans="2:4" ht="15.75" x14ac:dyDescent="0.25">
      <c r="B83" s="25" t="s">
        <v>105</v>
      </c>
      <c r="C83" s="4"/>
      <c r="D83" s="4"/>
    </row>
    <row r="84" spans="2:4" ht="15.75" x14ac:dyDescent="0.25">
      <c r="B84" s="44" t="s">
        <v>199</v>
      </c>
      <c r="C84" s="4"/>
      <c r="D84" s="4">
        <v>43000</v>
      </c>
    </row>
    <row r="85" spans="2:4" ht="15.75" x14ac:dyDescent="0.25">
      <c r="B85" s="44" t="s">
        <v>83</v>
      </c>
      <c r="C85" s="4">
        <v>140000</v>
      </c>
      <c r="D85" s="4">
        <v>300000</v>
      </c>
    </row>
    <row r="86" spans="2:4" x14ac:dyDescent="0.25">
      <c r="B86" s="7"/>
      <c r="C86" s="4"/>
      <c r="D86" s="4"/>
    </row>
    <row r="87" spans="2:4" x14ac:dyDescent="0.25">
      <c r="B87" s="7"/>
      <c r="C87" s="4"/>
      <c r="D87" s="4"/>
    </row>
    <row r="88" spans="2:4" ht="15.75" x14ac:dyDescent="0.25">
      <c r="B88" s="25" t="s">
        <v>200</v>
      </c>
      <c r="C88" s="4"/>
      <c r="D88" s="4"/>
    </row>
    <row r="89" spans="2:4" ht="31.5" x14ac:dyDescent="0.25">
      <c r="B89" s="44" t="s">
        <v>194</v>
      </c>
      <c r="C89" s="4">
        <v>243000</v>
      </c>
      <c r="D89" s="4">
        <v>243000</v>
      </c>
    </row>
    <row r="90" spans="2:4" ht="15.75" x14ac:dyDescent="0.25">
      <c r="B90" s="25"/>
      <c r="C90" s="4"/>
      <c r="D90" s="4"/>
    </row>
    <row r="91" spans="2:4" x14ac:dyDescent="0.25">
      <c r="B91" s="18"/>
      <c r="C91" s="4"/>
      <c r="D91" s="4"/>
    </row>
    <row r="92" spans="2:4" ht="15.75" x14ac:dyDescent="0.25">
      <c r="B92" s="25" t="s">
        <v>201</v>
      </c>
      <c r="C92" s="4"/>
      <c r="D92" s="4"/>
    </row>
    <row r="93" spans="2:4" ht="31.5" x14ac:dyDescent="0.25">
      <c r="B93" s="44" t="s">
        <v>202</v>
      </c>
      <c r="C93" s="4">
        <v>1090000</v>
      </c>
      <c r="D93" s="4">
        <v>3270000</v>
      </c>
    </row>
    <row r="94" spans="2:4" ht="15.75" x14ac:dyDescent="0.25">
      <c r="B94" s="44"/>
      <c r="C94" s="4"/>
      <c r="D94" s="4"/>
    </row>
    <row r="95" spans="2:4" x14ac:dyDescent="0.25">
      <c r="B95" s="18"/>
      <c r="C95" s="4"/>
      <c r="D95" s="4"/>
    </row>
    <row r="96" spans="2:4" ht="15.75" x14ac:dyDescent="0.25">
      <c r="B96" s="25" t="s">
        <v>123</v>
      </c>
      <c r="C96" s="4"/>
      <c r="D96" s="4"/>
    </row>
    <row r="97" spans="2:4" x14ac:dyDescent="0.25">
      <c r="B97" s="7" t="s">
        <v>125</v>
      </c>
      <c r="C97" s="4"/>
      <c r="D97" s="4">
        <v>1200000</v>
      </c>
    </row>
    <row r="98" spans="2:4" x14ac:dyDescent="0.25">
      <c r="B98" s="18"/>
      <c r="C98" s="4"/>
      <c r="D98" s="4"/>
    </row>
    <row r="99" spans="2:4" x14ac:dyDescent="0.25">
      <c r="B99" s="18"/>
      <c r="C99" s="4"/>
      <c r="D99" s="4"/>
    </row>
    <row r="100" spans="2:4" ht="18.75" x14ac:dyDescent="0.3">
      <c r="B100" s="26" t="s">
        <v>136</v>
      </c>
      <c r="C100" s="57">
        <f>SUM(C18:C99)</f>
        <v>-31120865.254584998</v>
      </c>
      <c r="D100" s="57">
        <f>SUM(D18:D99)</f>
        <v>-23939548.412680611</v>
      </c>
    </row>
  </sheetData>
  <phoneticPr fontId="1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10" ma:contentTypeDescription="Create a new document." ma:contentTypeScope="" ma:versionID="187e73e817f2a5e261547cf7592c324f">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32fefd58f58f2a581b6f362078a1b3f6"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69BD0-2DD8-4D89-A760-CD99265BCB97}">
  <ds:schemaRefs>
    <ds:schemaRef ds:uri="dfae9505-d818-449a-be51-086ab4fc288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9e58acb-590a-45cc-aec2-aadc6b25036c"/>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A8B2D67-8BBF-4653-A4C7-161293699485}"/>
</file>

<file path=customXml/itemProps3.xml><?xml version="1.0" encoding="utf-8"?>
<ds:datastoreItem xmlns:ds="http://schemas.openxmlformats.org/officeDocument/2006/customXml" ds:itemID="{4D51A80A-9EB1-434C-B25E-5278F3909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2020</vt:lpstr>
      <vt:lpstr>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Rødland, Hege</dc:creator>
  <cp:keywords/>
  <dc:description/>
  <cp:lastModifiedBy>Rødland, Hege</cp:lastModifiedBy>
  <cp:revision/>
  <dcterms:created xsi:type="dcterms:W3CDTF">2020-09-28T06:40:53Z</dcterms:created>
  <dcterms:modified xsi:type="dcterms:W3CDTF">2021-05-27T06:30:50Z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