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0141600\Documents\HØP 2021-2024\"/>
    </mc:Choice>
  </mc:AlternateContent>
  <xr:revisionPtr revIDLastSave="0" documentId="8_{499640BD-1160-4BCE-82F8-9D0E691D1043}" xr6:coauthVersionLast="45" xr6:coauthVersionMax="45" xr10:uidLastSave="{00000000-0000-0000-0000-000000000000}"/>
  <bookViews>
    <workbookView xWindow="390" yWindow="390" windowWidth="38700" windowHeight="15435" xr2:uid="{00000000-000D-0000-FFFF-FFFF00000000}"/>
  </bookViews>
  <sheets>
    <sheet name="Vedtatt KS 14.12" sheetId="36" r:id="rId1"/>
  </sheets>
  <externalReferences>
    <externalReference r:id="rId2"/>
  </externalReferences>
  <definedNames>
    <definedName name="_xlnm._FilterDatabase" localSheetId="0" hidden="1">'Vedtatt KS 14.12'!$B$43:$F$300</definedName>
    <definedName name="kOSTNADSTYPE">[1]Div!$D$3:$D$5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0" i="36" l="1"/>
  <c r="E300" i="36"/>
  <c r="F300" i="36"/>
  <c r="C300" i="36"/>
  <c r="D245" i="36"/>
  <c r="E245" i="36"/>
  <c r="F245" i="36"/>
  <c r="C245" i="36"/>
  <c r="D237" i="36"/>
  <c r="E237" i="36"/>
  <c r="F237" i="36"/>
  <c r="C237" i="36"/>
  <c r="D224" i="36"/>
  <c r="E224" i="36"/>
  <c r="F224" i="36"/>
  <c r="C224" i="36"/>
  <c r="D160" i="36"/>
  <c r="E160" i="36"/>
  <c r="F160" i="36"/>
  <c r="C160" i="36"/>
  <c r="D141" i="36"/>
  <c r="E141" i="36"/>
  <c r="F141" i="36"/>
  <c r="C141" i="36"/>
  <c r="D99" i="36"/>
  <c r="E99" i="36"/>
  <c r="F99" i="36"/>
  <c r="D68" i="36"/>
  <c r="E68" i="36"/>
  <c r="F68" i="36"/>
  <c r="C68" i="36"/>
  <c r="D38" i="36"/>
  <c r="E38" i="36"/>
  <c r="F38" i="36"/>
  <c r="C38" i="36"/>
  <c r="C264" i="36" l="1"/>
  <c r="D233" i="36"/>
  <c r="E233" i="36" s="1"/>
  <c r="F233" i="36" s="1"/>
  <c r="D232" i="36"/>
  <c r="E232" i="36" s="1"/>
  <c r="F232" i="36" s="1"/>
  <c r="C231" i="36"/>
  <c r="D231" i="36" s="1"/>
  <c r="E231" i="36" s="1"/>
  <c r="F231" i="36" s="1"/>
  <c r="D230" i="36"/>
  <c r="E230" i="36" s="1"/>
  <c r="F230" i="36" s="1"/>
  <c r="C229" i="36"/>
  <c r="D229" i="36" s="1"/>
  <c r="E229" i="36" s="1"/>
  <c r="F229" i="36" s="1"/>
  <c r="F228" i="36"/>
  <c r="E228" i="36"/>
  <c r="D228" i="36"/>
  <c r="C228" i="36"/>
  <c r="F223" i="36"/>
  <c r="E223" i="36"/>
  <c r="D223" i="36"/>
  <c r="C223" i="36"/>
  <c r="F219" i="36"/>
  <c r="E219" i="36"/>
  <c r="D219" i="36"/>
  <c r="C219" i="36"/>
  <c r="F212" i="36"/>
  <c r="E212" i="36"/>
  <c r="D212" i="36"/>
  <c r="C212" i="36"/>
  <c r="F164" i="36"/>
  <c r="E164" i="36"/>
  <c r="D164" i="36"/>
  <c r="C164" i="36"/>
  <c r="E139" i="36"/>
  <c r="F139" i="36" s="1"/>
  <c r="F136" i="36"/>
  <c r="F131" i="36"/>
  <c r="E131" i="36"/>
  <c r="D131" i="36"/>
  <c r="C131" i="36"/>
  <c r="F127" i="36"/>
  <c r="E127" i="36"/>
  <c r="D127" i="36"/>
  <c r="C127" i="36"/>
  <c r="F119" i="36"/>
  <c r="E119" i="36"/>
  <c r="D119" i="36"/>
  <c r="C119" i="36"/>
  <c r="D118" i="36"/>
  <c r="E118" i="36" s="1"/>
  <c r="F118" i="36" s="1"/>
  <c r="F94" i="36"/>
  <c r="E94" i="36"/>
  <c r="D94" i="36"/>
  <c r="C94" i="36"/>
  <c r="C76" i="36"/>
  <c r="C99" i="36" s="1"/>
  <c r="F75" i="36"/>
  <c r="E75" i="36"/>
  <c r="D75" i="36"/>
  <c r="C75" i="36"/>
  <c r="C71" i="36"/>
  <c r="C85" i="36" s="1"/>
  <c r="F58" i="36"/>
  <c r="E58" i="36"/>
  <c r="D58" i="36"/>
  <c r="C58" i="36"/>
  <c r="D43" i="36"/>
  <c r="E43" i="36" s="1"/>
  <c r="F43" i="36" s="1"/>
  <c r="D71" i="36" l="1"/>
  <c r="E71" i="36" s="1"/>
  <c r="F71" i="36" s="1"/>
  <c r="D85" i="36"/>
  <c r="E85" i="36" s="1"/>
  <c r="F85" i="36" s="1"/>
  <c r="C102" i="36"/>
  <c r="C40" i="36" l="1"/>
  <c r="E40" i="36"/>
  <c r="D40" i="36"/>
  <c r="D102" i="36"/>
  <c r="E102" i="36" s="1"/>
  <c r="F102" i="36" s="1"/>
  <c r="C109" i="36"/>
  <c r="D109" i="36" l="1"/>
  <c r="E109" i="36" s="1"/>
  <c r="F109" i="36" s="1"/>
  <c r="C113" i="36"/>
  <c r="F40" i="36"/>
  <c r="D113" i="36" l="1"/>
  <c r="E113" i="36" s="1"/>
  <c r="F113" i="36" s="1"/>
  <c r="C121" i="36"/>
  <c r="C129" i="36" l="1"/>
  <c r="D121" i="36"/>
  <c r="E121" i="36" s="1"/>
  <c r="F121" i="36" s="1"/>
  <c r="C137" i="36" l="1"/>
  <c r="D129" i="36"/>
  <c r="E129" i="36" s="1"/>
  <c r="F129" i="36" s="1"/>
  <c r="D137" i="36" l="1"/>
  <c r="E137" i="36" s="1"/>
  <c r="F137" i="36" s="1"/>
  <c r="C144" i="36"/>
  <c r="C162" i="36" l="1"/>
  <c r="D144" i="36"/>
  <c r="E144" i="36" s="1"/>
  <c r="F144" i="36" s="1"/>
  <c r="C166" i="36" l="1"/>
  <c r="D162" i="36"/>
  <c r="E162" i="36" s="1"/>
  <c r="F162" i="36" s="1"/>
  <c r="D166" i="36" l="1"/>
  <c r="E166" i="36" s="1"/>
  <c r="F166" i="36" s="1"/>
  <c r="C169" i="36"/>
  <c r="C174" i="36" l="1"/>
  <c r="D169" i="36"/>
  <c r="E169" i="36" s="1"/>
  <c r="F169" i="36" s="1"/>
  <c r="C186" i="36" l="1"/>
  <c r="D174" i="36"/>
  <c r="E174" i="36" s="1"/>
  <c r="F174" i="36" s="1"/>
  <c r="C194" i="36" l="1"/>
  <c r="D186" i="36"/>
  <c r="E186" i="36" s="1"/>
  <c r="F186" i="36" s="1"/>
  <c r="C190" i="36"/>
  <c r="D190" i="36" s="1"/>
  <c r="E190" i="36" s="1"/>
  <c r="F190" i="36" s="1"/>
  <c r="D194" i="36" l="1"/>
  <c r="E194" i="36" s="1"/>
  <c r="F194" i="36" s="1"/>
  <c r="C206" i="36"/>
  <c r="C198" i="36"/>
  <c r="D198" i="36" s="1"/>
  <c r="E198" i="36" s="1"/>
  <c r="F198" i="36" s="1"/>
  <c r="D206" i="36" l="1"/>
  <c r="E206" i="36" s="1"/>
  <c r="F206" i="36" s="1"/>
  <c r="C226" i="36"/>
  <c r="C239" i="36" l="1"/>
  <c r="D226" i="36"/>
  <c r="E226" i="36" s="1"/>
  <c r="F226" i="36" s="1"/>
  <c r="D239" i="36" l="1"/>
  <c r="E239" i="36" s="1"/>
  <c r="F239" i="36" s="1"/>
  <c r="C248" i="36"/>
  <c r="D248" i="36" l="1"/>
  <c r="E248" i="36" s="1"/>
  <c r="F248" i="36" s="1"/>
  <c r="C252" i="36"/>
  <c r="D252" i="36" l="1"/>
  <c r="E252" i="36" s="1"/>
  <c r="F252" i="36" s="1"/>
  <c r="C274" i="36"/>
  <c r="D274" i="36" s="1"/>
  <c r="E274" i="36" s="1"/>
  <c r="F274" i="36" s="1"/>
</calcChain>
</file>

<file path=xl/sharedStrings.xml><?xml version="1.0" encoding="utf-8"?>
<sst xmlns="http://schemas.openxmlformats.org/spreadsheetml/2006/main" count="537" uniqueCount="481">
  <si>
    <t>DRIFTSTILTAK, ØKONOMIPLAN 2021-2024 - VEDTATT 14.12.2020</t>
  </si>
  <si>
    <t>Organisasjon</t>
  </si>
  <si>
    <t>Økonomi</t>
  </si>
  <si>
    <t>NR</t>
  </si>
  <si>
    <t>TILTAKSTEKST</t>
  </si>
  <si>
    <t>Sentrale inntekter og utgifter</t>
  </si>
  <si>
    <t>Formue- og inntektsskatt</t>
  </si>
  <si>
    <t>Statlige rammeoverføringer inkludert inntektsutjevning</t>
  </si>
  <si>
    <t xml:space="preserve">Eiendomsskatt på kraft </t>
  </si>
  <si>
    <t>Konsesjonskraft</t>
  </si>
  <si>
    <t>Konsesjonsavgift</t>
  </si>
  <si>
    <t>Konsesjonsavgift  avsettes kraftfond</t>
  </si>
  <si>
    <t>Rentekompensasjon sykehjem, omsorgsboliger og skolebygg  </t>
  </si>
  <si>
    <t>Integreringstilskudd flyktninger</t>
  </si>
  <si>
    <t>Renteutgifter ordinære lån</t>
  </si>
  <si>
    <t>Renter endrede investeringer</t>
  </si>
  <si>
    <t>Avdrag ordinære lån</t>
  </si>
  <si>
    <t>Avdrag endrede investeringer</t>
  </si>
  <si>
    <t>Renteinntekter av bankinnskudd </t>
  </si>
  <si>
    <t>Renteinntekter startlån </t>
  </si>
  <si>
    <t>Renteutgifter startlån</t>
  </si>
  <si>
    <t>Renter ansvarlig lån Lyse AS</t>
  </si>
  <si>
    <t>Aksjeutbytte Lyse AS </t>
  </si>
  <si>
    <t>Aksjeutbytte Odeon kino Stavanger/Sandnes AS </t>
  </si>
  <si>
    <t>Aksjeutbytte Renovasjonen IKS</t>
  </si>
  <si>
    <t>Renter ansvarlig lån Sandnes tomteselskap KF</t>
  </si>
  <si>
    <t>Aksjeutbytte Forus Næringspark AS</t>
  </si>
  <si>
    <t>Overføring til investeringsregnskapet</t>
  </si>
  <si>
    <t>Bruk av disposisjonsfond</t>
  </si>
  <si>
    <t>Avskrivinger </t>
  </si>
  <si>
    <t>Motpost avskrivinger </t>
  </si>
  <si>
    <t>Kalkulatoriske renter og avskrivinger vann</t>
  </si>
  <si>
    <t>Kalkulatoriske renter og avskrivinger avløp</t>
  </si>
  <si>
    <t>Kalkulatoriske renter og avskrivinger renovasjon</t>
  </si>
  <si>
    <t>Utbytte Sandnes Havn</t>
  </si>
  <si>
    <t>SUM SENTRALE INNTEKTER OG FINANSPOSTER</t>
  </si>
  <si>
    <t>BASISBUDSJETT TJENESTEOMRÅDENE</t>
  </si>
  <si>
    <t>DISPONIBELT TIL TILTAK</t>
  </si>
  <si>
    <t>Oppvekst skoler</t>
  </si>
  <si>
    <t>Ordinær grunnskoleopplæring inkl fellesutgifter</t>
  </si>
  <si>
    <t>Elevtallsvekst i tråd med prognoser</t>
  </si>
  <si>
    <t>Korrigering av prognoser, elevtallsvekst</t>
  </si>
  <si>
    <t xml:space="preserve">Ressurser til spesialundervisning </t>
  </si>
  <si>
    <t>Korrigering av prognoser, spesialundervisning</t>
  </si>
  <si>
    <t>Sviland skule, læremiddelpakke</t>
  </si>
  <si>
    <t>Bogafjell ungdomsskole, læremiddelpakke</t>
  </si>
  <si>
    <t>Malmheim skole, læremiddelpakke</t>
  </si>
  <si>
    <t>Kleivane skole, læremiddelpakke</t>
  </si>
  <si>
    <t>Internhusleie, renholds- og energikostnader, skoler</t>
  </si>
  <si>
    <t>Internhusleie, renholds- og energikostnader, skoler, innleide bygg</t>
  </si>
  <si>
    <t>Tilskudd til leirskoleopplæring</t>
  </si>
  <si>
    <t>Pilotprosjekt, utvidet leksehjelp</t>
  </si>
  <si>
    <t>Kleivane skole, ny skole, adm.ressurs</t>
  </si>
  <si>
    <t>Generell innsparing oppvekst skole</t>
  </si>
  <si>
    <t>Omstilling 2025</t>
  </si>
  <si>
    <t>Omstilling 2025, redusere innsparing, tidlig innsats</t>
  </si>
  <si>
    <t>SFO</t>
  </si>
  <si>
    <t xml:space="preserve">Ressurser til styrkning i SFO </t>
  </si>
  <si>
    <t>Korrigering av prognoser, styrking i SFO</t>
  </si>
  <si>
    <t>SFO, økning i driftsutgifter</t>
  </si>
  <si>
    <t>SFO, økning i gebyrinntekter</t>
  </si>
  <si>
    <t>Gratis SFO til barn med særskilt behov på 5.-7.trinn</t>
  </si>
  <si>
    <t>Inntektsmoderasjon SFO</t>
  </si>
  <si>
    <t>X</t>
  </si>
  <si>
    <t>TOTALSUM OPPVEKST SKOLER</t>
  </si>
  <si>
    <t>Oppvekst barn og unge</t>
  </si>
  <si>
    <t>Barnehagetjenester</t>
  </si>
  <si>
    <t>Etablering av kommunale barnehageplasser 2021-2024</t>
  </si>
  <si>
    <t>Tilskudd private barnehager</t>
  </si>
  <si>
    <t>Økt foreldrebetaling i barnehager</t>
  </si>
  <si>
    <t>Generell innsparing oppvekst barn og unge</t>
  </si>
  <si>
    <t>Internhusleie, renholds- og energikostnader, barnehager</t>
  </si>
  <si>
    <t>Avvikle ekstra barnehageopptak i januar</t>
  </si>
  <si>
    <t xml:space="preserve">ATV, kutt i kjøp av tjenester </t>
  </si>
  <si>
    <t>Videreføring avtale (ATV)</t>
  </si>
  <si>
    <t xml:space="preserve">Reduksjon i USB/tidlig innsats </t>
  </si>
  <si>
    <t xml:space="preserve">Reduksjon fagstab 0,5 årsverk </t>
  </si>
  <si>
    <t>Reduksjon, styrket barnehage</t>
  </si>
  <si>
    <t>Helsestasjonstjenester, PPT, barne- og familieenheten</t>
  </si>
  <si>
    <t>BFE - Tilskudd, kommunalt rusarbeid  6 stillinger. Opptrappingsplan</t>
  </si>
  <si>
    <t>Internhusleie, renholds- og energikostnader, helsestasjoner</t>
  </si>
  <si>
    <t>Internhusleie, renholds- og energikostnader, helsestasjoner, innleide bygg</t>
  </si>
  <si>
    <t>PPT - 4 nye stillinger</t>
  </si>
  <si>
    <t>BFE - kjøp av tjenester fra Bufetat</t>
  </si>
  <si>
    <t>Omstilling 2025 BFE, reduksjon i stillinger ressurssenteret 3 årsverk ungdomsteam</t>
  </si>
  <si>
    <t>BFE - et årsverk ungdomsteam</t>
  </si>
  <si>
    <t>Omstilling 2025 Reduksjon skolehelsetjenesten 80%</t>
  </si>
  <si>
    <t>Omstilling 2025 Redusere helsesekretær samt redusert tilbud helsestasjonstjeneste</t>
  </si>
  <si>
    <t>Omstilling 2025 Reduksjon i reisevaksiner, 50% årsverk</t>
  </si>
  <si>
    <t xml:space="preserve">Omstilling 2025 PPT, reduksjon i opplæring og administrative ressurser </t>
  </si>
  <si>
    <t>Videreføring og utvidelse av Familie for første gang</t>
  </si>
  <si>
    <t>B23</t>
  </si>
  <si>
    <t>Tilskudd Familie for første gang</t>
  </si>
  <si>
    <t>TOTALSUM OPPVEKST BARN OG UNGE</t>
  </si>
  <si>
    <t>Helse og velferd</t>
  </si>
  <si>
    <t>Enhet for funksjonshemmede</t>
  </si>
  <si>
    <t>8 boenheter i Olsokveien, for personer med funksjonsnedsettelser</t>
  </si>
  <si>
    <t>9 plasser i Foreldreinitiativ 3</t>
  </si>
  <si>
    <t>Oppstart drift Foredreinitiativet 3</t>
  </si>
  <si>
    <t>Internhusleie, renholds- og energikostnader, EFF</t>
  </si>
  <si>
    <t>Habilitetsordning avslastning funksjonshemmede</t>
  </si>
  <si>
    <t>Innredning Prestholen</t>
  </si>
  <si>
    <t>Enhet for hjemmetjenester og rehabilitering</t>
  </si>
  <si>
    <t>Hjemmetjenesten, befolkningsvekst</t>
  </si>
  <si>
    <t>Økt behov hjemmetjeneste grunnet utsettelse av sykehjem</t>
  </si>
  <si>
    <t>Gratis parkering for ansatte på SHS</t>
  </si>
  <si>
    <t>Helse og velferd felles og samordningstjenester</t>
  </si>
  <si>
    <t>Kommunale boliger, indeksregulering</t>
  </si>
  <si>
    <t>Generell innsparing helse og velferd</t>
  </si>
  <si>
    <t>Samordning, kjøp av tjenester</t>
  </si>
  <si>
    <t>Økt innslagspunkt refusjon ressurskrevende</t>
  </si>
  <si>
    <t xml:space="preserve">Omstilling 2025 </t>
  </si>
  <si>
    <t>Tilskudd (Gandsfjord, Mossige, Funkis, Crux, BlåKors, Rogaland ME)</t>
  </si>
  <si>
    <t>VTA (Varig Tilrettelagt Arbeidsplass) plasser</t>
  </si>
  <si>
    <t>Helse- og rehabiliteringstjenster</t>
  </si>
  <si>
    <t>Bofellesskap psykisk helse, 9 plasser</t>
  </si>
  <si>
    <t>Mestring, timebaserte tjenester</t>
  </si>
  <si>
    <t>Tilskudd til fastleger i henhold til befolkningsvekst + innført grunntilskudd og knekkpunkt-tillegg</t>
  </si>
  <si>
    <t>Internhusleie, renholds- og energikostnader, helse- og rehabiliteringstjenester</t>
  </si>
  <si>
    <t>Legevakt, øke bemanning 4,5 årsverk</t>
  </si>
  <si>
    <t>Legevakt, helsenødnett</t>
  </si>
  <si>
    <t>Omstilling 2025 Frisklivsentralen</t>
  </si>
  <si>
    <t>Sosiale tjenester</t>
  </si>
  <si>
    <t>Husleie nye boenheter</t>
  </si>
  <si>
    <t xml:space="preserve">Netto integreringstilskudd enslig mindreårige </t>
  </si>
  <si>
    <t>Økning i veiledende sats for sosialhjelp – barn under 6 år</t>
  </si>
  <si>
    <t>Introduksjonsprogrammet</t>
  </si>
  <si>
    <t>Introduksjonsprogrammet - grunnet lavere etterspørsel</t>
  </si>
  <si>
    <t>Internhusleie, renholds- og energikostnader, sosiale tjenester</t>
  </si>
  <si>
    <t>Sykehjemstjenester</t>
  </si>
  <si>
    <t>Lunde bo- og aktivitetssenter, 14 heldøgnsplasser</t>
  </si>
  <si>
    <t>Nye heldøgnsplasser i Åseheimen borettslag</t>
  </si>
  <si>
    <t>Hele stillinger pilotprosjekt</t>
  </si>
  <si>
    <t>TOTALSUM HELSE OG VELFERD</t>
  </si>
  <si>
    <t>Kultur og næring</t>
  </si>
  <si>
    <t>Kultur og næring felles</t>
  </si>
  <si>
    <t>Lysefjorden utvikling, ny eierstruktur/driftstilskudd</t>
  </si>
  <si>
    <t>Tilskudd Ryfylkemuseet</t>
  </si>
  <si>
    <t>Generell innsparing kultur og næring</t>
  </si>
  <si>
    <t>Greater Stavanger utgår, opprettelse regional nærsamarbeid</t>
  </si>
  <si>
    <t>Omstilling 2025, vakante stillinger</t>
  </si>
  <si>
    <t>Kultur, bibliotek og kulturskole</t>
  </si>
  <si>
    <t>Omstilling 2025, kulturavdeling stillinger</t>
  </si>
  <si>
    <t>Omstilling 2025, økning billettpriser kulturhuset</t>
  </si>
  <si>
    <t>Økt billettpris Kulturhuset</t>
  </si>
  <si>
    <t>Omstilling 2025, økning egenbetaling kulturskole</t>
  </si>
  <si>
    <t>Frivillighet, øremerket tilskudd</t>
  </si>
  <si>
    <t>Indeksregulering av tilskudd til private bydelshus</t>
  </si>
  <si>
    <t>Internhusleie, renholds- og energikostnader, kultur</t>
  </si>
  <si>
    <t>TOTALSUM KULTUR OG NÆRING</t>
  </si>
  <si>
    <t>Byutvikling og teknisk</t>
  </si>
  <si>
    <t>Generell innsparing byutvikling og teknisk</t>
  </si>
  <si>
    <t>Park og gravlund</t>
  </si>
  <si>
    <t>Drift og vedlikehold ved overtakelse av nye sentrumsparker, grøntområder og byrom</t>
  </si>
  <si>
    <t>Vei og trafikksikkerhet</t>
  </si>
  <si>
    <t>Sykkelkoordinator: treårig prosjektstilling for å styrke satsing på sykkel</t>
  </si>
  <si>
    <t>Leie av midlertidig bro ved Bråstein</t>
  </si>
  <si>
    <t>Leie av midlertidig bro ved Bråstein, bruk av fond</t>
  </si>
  <si>
    <t>Idrett og friluftsliv</t>
  </si>
  <si>
    <t>Driftskostnader for basseng i havna utgår</t>
  </si>
  <si>
    <t>Driftsinntekter for basseng i havna utgår</t>
  </si>
  <si>
    <t>Inntektstap ved stenging av Giskehallen for rehabilitering</t>
  </si>
  <si>
    <t>Sparte utgifter ved stenging av Giskehallen for rehabilitering</t>
  </si>
  <si>
    <t xml:space="preserve">Tilskudd Sandnes Håndballklubb </t>
  </si>
  <si>
    <t>Midlertidig leie av lokaler til skole- og idrettsbruk</t>
  </si>
  <si>
    <t>Internhusleie, renholds- og energikostnader, teknisk</t>
  </si>
  <si>
    <t>Effektivisere forvaltning av idrett, park, vei og gravplass</t>
  </si>
  <si>
    <t>Effektivisere drift av idrettshaller</t>
  </si>
  <si>
    <t>Økt inntektskrav</t>
  </si>
  <si>
    <t>Friluftsrådene og Rogaland Arboret, justering av avtale</t>
  </si>
  <si>
    <t>Byggdrift</t>
  </si>
  <si>
    <t xml:space="preserve">Effektivisere renhold og drift av bygg </t>
  </si>
  <si>
    <t>Effektivisere drift i gamle Forsand</t>
  </si>
  <si>
    <t>Bydrift</t>
  </si>
  <si>
    <t>Effektivisere driften (utstyrsutnyttelse)</t>
  </si>
  <si>
    <t>Effektivisere driften (administrative funksjoner)</t>
  </si>
  <si>
    <t>Samfunnsplan</t>
  </si>
  <si>
    <t>Redusere utredningskapasitet på langsiktig planarbeid</t>
  </si>
  <si>
    <t>Innsparinger innen planarbeid</t>
  </si>
  <si>
    <t>Plan</t>
  </si>
  <si>
    <t>Redusere kapasitet på egen planlegging og utredning</t>
  </si>
  <si>
    <t>Geodata (oppmåling)</t>
  </si>
  <si>
    <t>Omfordele programvarekostnader</t>
  </si>
  <si>
    <t>Redusert kapasitet</t>
  </si>
  <si>
    <t>Timeverk planforvaltning overføres til planbehandlingsgebyr</t>
  </si>
  <si>
    <t>Selvkost</t>
  </si>
  <si>
    <t>Vann</t>
  </si>
  <si>
    <t>Avløp</t>
  </si>
  <si>
    <t>Renovasjon</t>
  </si>
  <si>
    <t>Effektivisere forvaltningen innen vann, avløp, miljø og renovasjon</t>
  </si>
  <si>
    <t>Effektivisere driften innen vann, avløp, miljø og renovasjon</t>
  </si>
  <si>
    <t>Reduserte gebryrinntekter</t>
  </si>
  <si>
    <t>Slam</t>
  </si>
  <si>
    <t>Feiing</t>
  </si>
  <si>
    <t>Byggesak</t>
  </si>
  <si>
    <t>Redusere reisevirksomhet og kompetanseutvikling</t>
  </si>
  <si>
    <t>Redusere kapasitet til saksbehandling</t>
  </si>
  <si>
    <t>Reduserte gebryrinntekter byggesak</t>
  </si>
  <si>
    <t>Omfordeling programvarekostnader</t>
  </si>
  <si>
    <t>Redusert konsulentbruk</t>
  </si>
  <si>
    <t>TOTALSUM BYUTVIKLING OG TEKNISK</t>
  </si>
  <si>
    <t>Forsand, reiseutgifter overgangsordning</t>
  </si>
  <si>
    <t>Generell innsparing organisajon fra 2020</t>
  </si>
  <si>
    <t>Omstilling 2025 Kommunikasjon 1,00 årsverk reduksjon</t>
  </si>
  <si>
    <t>Omstilling 2025 Dokumentsenter 0,35 årsverk reduksjon</t>
  </si>
  <si>
    <t>Omstilling 2025 Servicekontoret 0,10 årsverk reduksjon</t>
  </si>
  <si>
    <t>Omstilling 2025 Innovasjon og digitalisering reduksjon i workshop</t>
  </si>
  <si>
    <t>Omstilling 2025 Kostnadsreduksjon PC og mobil</t>
  </si>
  <si>
    <t>Omstilling 2025 Reversering av mobbeombud</t>
  </si>
  <si>
    <t>TOTALSUM ORGANISASJON</t>
  </si>
  <si>
    <t>To årsverk rådgiver lønn</t>
  </si>
  <si>
    <t xml:space="preserve">To årsverk rådgiver lønn dekkes av fond på området </t>
  </si>
  <si>
    <t>Generell innsparing, økonomi</t>
  </si>
  <si>
    <t>Omstilling 2025, reduksjon årsverk</t>
  </si>
  <si>
    <t>Lavere gebyrinntekter, innfordring</t>
  </si>
  <si>
    <t>TOTALSUM ØKONOMI</t>
  </si>
  <si>
    <t>Sentrale staber, politisk virksomhet og fellesutgifter</t>
  </si>
  <si>
    <t>Rådmannens staber</t>
  </si>
  <si>
    <t>Generell innsparing Rådmannens staber</t>
  </si>
  <si>
    <t>Reduserte kostnader sentrale staber</t>
  </si>
  <si>
    <t>Kommunen felles</t>
  </si>
  <si>
    <t>Kontrollutvalget</t>
  </si>
  <si>
    <t>Regionale idrettshaller, rekalkulert tilskudd, jamfør ØP 2018-2021, tiltak F8 og F9</t>
  </si>
  <si>
    <t>Forus Sportssenter, eierselskapet</t>
  </si>
  <si>
    <t>Intern budtjeneste - økning på grunn av ny kommune</t>
  </si>
  <si>
    <t>Rogaland brann og redning IKS, Nye Sandnes tilskudd</t>
  </si>
  <si>
    <t>Salg av ruten- utbyggingsareal videre oppfølgning</t>
  </si>
  <si>
    <t>Norestraen sør – offentlig formål og bypark</t>
  </si>
  <si>
    <t>KDP-sentrum, Storånaparken og åpning av Åna - reguleringsplan</t>
  </si>
  <si>
    <t>Juridisk bistand - ny kommune</t>
  </si>
  <si>
    <t>Generell innsparing kommune felles</t>
  </si>
  <si>
    <t>Generell innsparing effektiviseringsgevinst Nye Sandnes</t>
  </si>
  <si>
    <t xml:space="preserve">Lønnsreserven </t>
  </si>
  <si>
    <t>Omstilling 2025, avvikle seniortilskudd</t>
  </si>
  <si>
    <t>Spesialavtaler, utgår</t>
  </si>
  <si>
    <t>Redusert tilskudd, Sandnes kirkelige fellesråd</t>
  </si>
  <si>
    <t>Andre trossamfunn og livssyn, tilskuddordning overføre til Staten</t>
  </si>
  <si>
    <t>Tidsbegrenset utsettelse på lån grunnet Covid-19, Sandnes ULF</t>
  </si>
  <si>
    <t>Renteinntekter Sandnes ULF</t>
  </si>
  <si>
    <t>Ryfylkefondet</t>
  </si>
  <si>
    <t>Politisk virksomhet</t>
  </si>
  <si>
    <t>Kommune- og fylkestingsvalg og stortingsvalg</t>
  </si>
  <si>
    <t>Økning av valgbudsjettet for inndekning av økte kostnader i 2021 og i 2023</t>
  </si>
  <si>
    <t>Avslutningsarrangement for bystyret i 2023</t>
  </si>
  <si>
    <t>Opplæring folkevalgte 2023</t>
  </si>
  <si>
    <t>Storbykonferanse 2021 i Sandnes</t>
  </si>
  <si>
    <t>Generell innsparing Politisk virksomhet</t>
  </si>
  <si>
    <t xml:space="preserve">Omstilling 2025 Utvalgsstruktur, redusere antall medlemmer i kommunestyret </t>
  </si>
  <si>
    <t>Reduserte utgifter politisk virksomhet</t>
  </si>
  <si>
    <t>Eiendom</t>
  </si>
  <si>
    <t xml:space="preserve">Internhusleie, inntekt helårsvirkninger </t>
  </si>
  <si>
    <t>Internhusleie, inntekt nye bygg ferdigstilles i planperioden</t>
  </si>
  <si>
    <t>Internhusleie, nye innleide bygg fra 2021</t>
  </si>
  <si>
    <t>Internhusleie etter diverse tiltak, rehabilitering, miljøtiltak osv</t>
  </si>
  <si>
    <t>Kapitalkostnader, tilbakebetales av eiendom, nye bygg</t>
  </si>
  <si>
    <t>Kapitalinntekt "til kommunen", nye bygg</t>
  </si>
  <si>
    <t>Renter på lån som eiendom betjener på bygg som leies ut til eksterne leietakere</t>
  </si>
  <si>
    <t>Reduserte energikostnader som følge av reduserte strømpriser</t>
  </si>
  <si>
    <t>Generell innsparing eiendom</t>
  </si>
  <si>
    <t>Omstilling 2025 samlet beregnet innsparing</t>
  </si>
  <si>
    <t>Fellesnemnd for kommunesammenslåing</t>
  </si>
  <si>
    <t>TOTALSUM SENTRALE STABER, POLITISK VIRKSOMHET OG FELLESUTGIFTER</t>
  </si>
  <si>
    <t/>
  </si>
  <si>
    <t>I1</t>
  </si>
  <si>
    <t>I2</t>
  </si>
  <si>
    <t>I3</t>
  </si>
  <si>
    <t>I4</t>
  </si>
  <si>
    <t>P16</t>
  </si>
  <si>
    <t>P17</t>
  </si>
  <si>
    <t>P18</t>
  </si>
  <si>
    <t>P19</t>
  </si>
  <si>
    <t>P10</t>
  </si>
  <si>
    <t>P11</t>
  </si>
  <si>
    <t>P12</t>
  </si>
  <si>
    <t>P13</t>
  </si>
  <si>
    <t>P14</t>
  </si>
  <si>
    <t>P15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</si>
  <si>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</si>
  <si>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</si>
  <si>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</si>
  <si>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</si>
  <si>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</si>
  <si>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</si>
  <si>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</si>
  <si>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</si>
  <si>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</si>
  <si>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</si>
  <si>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</si>
  <si>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</si>
  <si>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</si>
  <si>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</si>
  <si>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</si>
  <si>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</si>
  <si>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</si>
  <si>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</si>
  <si>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</si>
  <si>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</si>
  <si>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</si>
  <si>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</si>
  <si>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</si>
  <si>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</si>
  <si>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</si>
  <si>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</si>
  <si>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</si>
  <si>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</si>
  <si>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</si>
  <si>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</si>
  <si>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</si>
  <si>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</si>
  <si>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</si>
  <si>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</si>
  <si>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</si>
  <si>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</si>
  <si>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</si>
  <si>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P1</t>
  </si>
  <si>
    <t>S16</t>
  </si>
  <si>
    <t>S17</t>
  </si>
  <si>
    <t>S18</t>
  </si>
  <si>
    <t>S19</t>
  </si>
  <si>
    <t>S20</t>
  </si>
  <si>
    <t>S21</t>
  </si>
  <si>
    <t>B1</t>
  </si>
  <si>
    <t>B2</t>
  </si>
  <si>
    <t>B3</t>
  </si>
  <si>
    <t>B4</t>
  </si>
  <si>
    <t>B5</t>
  </si>
  <si>
    <t>B6</t>
  </si>
  <si>
    <t>B7</t>
  </si>
  <si>
    <t>P2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</si>
  <si>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</si>
  <si>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</si>
  <si>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</si>
  <si>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</si>
  <si>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</si>
  <si>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</si>
  <si>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</si>
  <si>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</si>
  <si>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</si>
  <si>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</si>
  <si>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P3</t>
  </si>
  <si>
    <t>B18</t>
  </si>
  <si>
    <t>B19</t>
  </si>
  <si>
    <t>B20</t>
  </si>
  <si>
    <t>B21</t>
  </si>
  <si>
    <t>B22</t>
  </si>
  <si>
    <t>H1</t>
  </si>
  <si>
    <t>H2</t>
  </si>
  <si>
    <t>P4</t>
  </si>
  <si>
    <t>H3</t>
  </si>
  <si>
    <t>H4</t>
  </si>
  <si>
    <t>P5</t>
  </si>
  <si>
    <t>H5</t>
  </si>
  <si>
    <t>H6</t>
  </si>
  <si>
    <t>H7</t>
  </si>
  <si>
    <t>H8</t>
  </si>
  <si>
    <t>H9</t>
  </si>
  <si>
    <t>H10</t>
  </si>
  <si>
    <t>H11</t>
  </si>
  <si>
    <t>H12</t>
  </si>
  <si>
    <t>P6</t>
  </si>
  <si>
    <t>P7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</si>
  <si>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</si>
  <si>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</si>
  <si>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</si>
  <si>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</si>
  <si>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</si>
  <si>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</si>
  <si>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</si>
  <si>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</si>
  <si>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</si>
  <si>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</si>
  <si>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</si>
  <si>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P8</t>
  </si>
  <si>
    <t>H24</t>
  </si>
  <si>
    <t>H25</t>
  </si>
  <si>
    <t>H26</t>
  </si>
  <si>
    <t>H27</t>
  </si>
  <si>
    <t>H28</t>
  </si>
  <si>
    <t>K1</t>
  </si>
  <si>
    <t>K2</t>
  </si>
  <si>
    <t>K3</t>
  </si>
  <si>
    <t>K4</t>
  </si>
  <si>
    <t>K5</t>
  </si>
  <si>
    <t>K6</t>
  </si>
  <si>
    <t>K7</t>
  </si>
  <si>
    <t>P9</t>
  </si>
  <si>
    <t>K8</t>
  </si>
  <si>
    <t>K9</t>
  </si>
  <si>
    <t>K10</t>
  </si>
  <si>
    <t>K11</t>
  </si>
  <si>
    <t>K12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</si>
  <si>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</si>
  <si>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</si>
  <si>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</si>
  <si>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</si>
  <si>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</si>
  <si>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</si>
  <si>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</si>
  <si>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</si>
  <si>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</si>
  <si>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</si>
  <si>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</si>
  <si>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</si>
  <si>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</si>
  <si>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</si>
  <si>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</si>
  <si>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</si>
  <si>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</si>
  <si>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</si>
  <si>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</si>
  <si>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</si>
  <si>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</si>
  <si>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</si>
  <si>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</si>
  <si>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</si>
  <si>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</si>
  <si>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</si>
  <si>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</si>
  <si>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</si>
  <si>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</si>
  <si>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</si>
  <si>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</si>
  <si>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</si>
  <si>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</si>
  <si>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</si>
  <si>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</si>
  <si>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</si>
  <si>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</si>
  <si>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</si>
  <si>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</si>
  <si>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</si>
  <si>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</si>
  <si>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</si>
  <si>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</si>
  <si>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</si>
  <si>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</si>
  <si>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Ø1</t>
  </si>
  <si>
    <t>Ø2</t>
  </si>
  <si>
    <t>Ø3</t>
  </si>
  <si>
    <t>Ø4</t>
  </si>
  <si>
    <t>Ø5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</si>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</sst>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0062AB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rgb="FF0062AB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62AB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62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65" fontId="2" fillId="2" borderId="0" xfId="1" applyNumberFormat="1" applyFont="1" applyFill="1" applyAlignment="1">
      <alignment vertical="center"/>
    </xf>
    <xf numFmtId="0" fontId="0" fillId="3" borderId="0" xfId="0" applyFill="1" applyAlignment="1">
      <alignment vertical="center" wrapText="1"/>
    </xf>
    <xf numFmtId="165" fontId="0" fillId="3" borderId="0" xfId="1" applyNumberFormat="1" applyFont="1" applyFill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13" fillId="2" borderId="0" xfId="1" applyNumberFormat="1" applyFont="1" applyFill="1" applyAlignment="1">
      <alignment vertical="center"/>
    </xf>
    <xf numFmtId="165" fontId="11" fillId="3" borderId="0" xfId="1" applyNumberFormat="1" applyFont="1" applyFill="1" applyAlignment="1">
      <alignment vertical="center"/>
    </xf>
    <xf numFmtId="165" fontId="14" fillId="3" borderId="1" xfId="1" applyNumberFormat="1" applyFont="1" applyFill="1" applyBorder="1" applyAlignment="1">
      <alignment vertical="center"/>
    </xf>
    <xf numFmtId="165" fontId="11" fillId="3" borderId="1" xfId="1" applyNumberFormat="1" applyFont="1" applyFill="1" applyBorder="1" applyAlignment="1">
      <alignment vertical="center"/>
    </xf>
    <xf numFmtId="165" fontId="11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16" fillId="3" borderId="1" xfId="1" applyNumberFormat="1" applyFont="1" applyFill="1" applyBorder="1" applyAlignment="1">
      <alignment vertical="center"/>
    </xf>
    <xf numFmtId="165" fontId="12" fillId="0" borderId="1" xfId="1" applyNumberFormat="1" applyFont="1" applyBorder="1" applyAlignment="1">
      <alignment horizontal="right" vertical="center"/>
    </xf>
    <xf numFmtId="3" fontId="12" fillId="0" borderId="4" xfId="1" applyNumberFormat="1" applyFont="1" applyBorder="1" applyAlignment="1">
      <alignment vertical="center" wrapText="1"/>
    </xf>
    <xf numFmtId="165" fontId="12" fillId="0" borderId="0" xfId="1" applyNumberFormat="1" applyFont="1" applyAlignment="1">
      <alignment horizontal="right" vertical="center"/>
    </xf>
    <xf numFmtId="0" fontId="3" fillId="0" borderId="0" xfId="0" applyFont="1"/>
    <xf numFmtId="165" fontId="12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65" fontId="14" fillId="0" borderId="1" xfId="1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65" fontId="11" fillId="0" borderId="0" xfId="1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165" fontId="4" fillId="3" borderId="0" xfId="1" applyNumberFormat="1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12" fillId="0" borderId="0" xfId="1" applyNumberFormat="1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right" vertical="center"/>
    </xf>
    <xf numFmtId="165" fontId="12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3" fillId="0" borderId="0" xfId="0" applyNumberFormat="1" applyFont="1" applyBorder="1"/>
    <xf numFmtId="165" fontId="11" fillId="0" borderId="3" xfId="1" applyNumberFormat="1" applyFont="1" applyBorder="1" applyAlignment="1">
      <alignment vertical="center"/>
    </xf>
    <xf numFmtId="165" fontId="11" fillId="4" borderId="1" xfId="1" applyNumberFormat="1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12" fillId="0" borderId="0" xfId="1" applyNumberFormat="1" applyFont="1" applyAlignment="1">
      <alignment vertical="center"/>
    </xf>
    <xf numFmtId="3" fontId="18" fillId="0" borderId="0" xfId="1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8" fillId="0" borderId="0" xfId="1" applyNumberFormat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2" fillId="0" borderId="6" xfId="4" applyNumberFormat="1" applyFont="1" applyBorder="1" applyAlignment="1">
      <alignment vertical="center" wrapText="1"/>
    </xf>
    <xf numFmtId="165" fontId="11" fillId="4" borderId="2" xfId="1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3" fontId="11" fillId="0" borderId="0" xfId="1" applyNumberFormat="1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5" borderId="1" xfId="1" applyNumberFormat="1" applyFont="1" applyFill="1" applyBorder="1" applyAlignment="1">
      <alignment horizontal="right" vertical="center"/>
    </xf>
    <xf numFmtId="3" fontId="12" fillId="3" borderId="4" xfId="1" applyNumberFormat="1" applyFont="1" applyFill="1" applyBorder="1" applyAlignment="1">
      <alignment vertical="center" wrapText="1"/>
    </xf>
    <xf numFmtId="165" fontId="19" fillId="5" borderId="1" xfId="1" applyNumberFormat="1" applyFont="1" applyFill="1" applyBorder="1" applyAlignment="1">
      <alignment horizontal="right" vertical="center"/>
    </xf>
    <xf numFmtId="3" fontId="12" fillId="0" borderId="0" xfId="1" applyNumberFormat="1" applyFont="1" applyFill="1" applyAlignment="1">
      <alignment vertical="center" wrapText="1"/>
    </xf>
    <xf numFmtId="0" fontId="0" fillId="0" borderId="0" xfId="0" applyBorder="1"/>
    <xf numFmtId="165" fontId="0" fillId="0" borderId="0" xfId="0" applyNumberFormat="1" applyBorder="1"/>
    <xf numFmtId="165" fontId="0" fillId="0" borderId="0" xfId="1" applyNumberFormat="1" applyFont="1" applyBorder="1"/>
  </cellXfs>
  <cellStyles count="10">
    <cellStyle name="Komma" xfId="1" builtinId="3"/>
    <cellStyle name="Komma 2" xfId="7" xr:uid="{00000000-0005-0000-0000-000001000000}"/>
    <cellStyle name="Komma 2 2" xfId="9" xr:uid="{B4E66F90-2F46-4539-B0D3-A60FEB9346C3}"/>
    <cellStyle name="Normal" xfId="0" builtinId="0"/>
    <cellStyle name="Normal 2" xfId="3" xr:uid="{00000000-0005-0000-0000-000003000000}"/>
    <cellStyle name="Normal 2 2" xfId="8" xr:uid="{00000000-0005-0000-0000-000004000000}"/>
    <cellStyle name="Normal 3" xfId="2" xr:uid="{00000000-0005-0000-0000-000005000000}"/>
    <cellStyle name="Normal 4" xfId="5" xr:uid="{00000000-0005-0000-0000-000006000000}"/>
    <cellStyle name="Tusenskille 2" xfId="4" xr:uid="{00000000-0005-0000-0000-000008000000}"/>
    <cellStyle name="Tusenskille 3" xfId="6" xr:uid="{00000000-0005-0000-0000-000009000000}"/>
  </cellStyles>
  <dxfs count="0"/>
  <tableStyles count="0" defaultTableStyle="TableStyleMedium2" defaultPivotStyle="PivotStyleLight16"/>
  <colors>
    <mruColors>
      <color rgb="FFFFFF99"/>
      <color rgb="FF0062AB"/>
      <color rgb="FF00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dneskommune.sharepoint.com/Budsjett%20og%20analyse/Guri/&#216;konomiplan%202018-2021/Driftskostnader%20for%20nye%20bygg%20-%20tiltaksliste%20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eldend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  <row r="4">
          <cell r="D4" t="str">
            <v>RENHOLD</v>
          </cell>
        </row>
        <row r="5">
          <cell r="D5" t="str">
            <v>ENERGI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EF8D-7048-4625-A5CA-47A02D2A6344}">
  <dimension ref="A1:H322"/>
  <sheetViews>
    <sheetView tabSelected="1" zoomScale="130" zoomScaleNormal="130" workbookViewId="0">
      <selection activeCell="I9" sqref="I9"/>
    </sheetView>
  </sheetViews>
  <sheetFormatPr baseColWidth="10" defaultColWidth="11.42578125" defaultRowHeight="15" x14ac:dyDescent="0.25"/>
  <cols>
    <col min="1" max="1" width="8" customWidth="1"/>
    <col min="2" max="2" width="58.7109375" customWidth="1"/>
    <col min="3" max="3" width="12.5703125" customWidth="1"/>
    <col min="4" max="4" width="13.42578125" customWidth="1"/>
  </cols>
  <sheetData>
    <row r="1" spans="1:6" s="12" customFormat="1" ht="23.25" x14ac:dyDescent="0.25">
      <c r="A1" s="57" t="s">
        <v>0</v>
      </c>
      <c r="B1" s="58"/>
      <c r="C1" s="57"/>
      <c r="E1" s="57"/>
      <c r="F1" s="57"/>
    </row>
    <row r="2" spans="1:6" s="12" customFormat="1" ht="23.25" x14ac:dyDescent="0.25">
      <c r="A2" s="57"/>
      <c r="B2" s="58"/>
      <c r="C2" s="57"/>
      <c r="E2" s="57"/>
      <c r="F2" s="57"/>
    </row>
    <row r="3" spans="1:6" s="13" customFormat="1" x14ac:dyDescent="0.25">
      <c r="A3" s="3" t="s">
        <v>3</v>
      </c>
      <c r="B3" s="2" t="s">
        <v>4</v>
      </c>
      <c r="C3" s="3">
        <v>2021</v>
      </c>
      <c r="D3" s="3">
        <v>2022</v>
      </c>
      <c r="E3" s="3">
        <v>2023</v>
      </c>
      <c r="F3" s="3">
        <v>2024</v>
      </c>
    </row>
    <row r="4" spans="1:6" s="13" customFormat="1" x14ac:dyDescent="0.25">
      <c r="A4" s="41"/>
      <c r="B4" s="11"/>
      <c r="C4" s="42"/>
      <c r="D4" s="42"/>
      <c r="E4" s="42"/>
      <c r="F4" s="42"/>
    </row>
    <row r="5" spans="1:6" s="13" customFormat="1" x14ac:dyDescent="0.25">
      <c r="A5" s="9"/>
      <c r="B5" s="10" t="s">
        <v>5</v>
      </c>
      <c r="C5" s="30"/>
      <c r="D5" s="30"/>
      <c r="E5" s="30"/>
      <c r="F5" s="30"/>
    </row>
    <row r="6" spans="1:6" s="13" customFormat="1" x14ac:dyDescent="0.25">
      <c r="A6" s="27" t="s">
        <v>263</v>
      </c>
      <c r="B6" s="32" t="s">
        <v>6</v>
      </c>
      <c r="C6" s="31">
        <v>-2660000</v>
      </c>
      <c r="D6" s="31">
        <v>-2691000</v>
      </c>
      <c r="E6" s="31">
        <v>-2721000</v>
      </c>
      <c r="F6" s="31">
        <v>-2752000</v>
      </c>
    </row>
    <row r="7" spans="1:6" s="13" customFormat="1" x14ac:dyDescent="0.25">
      <c r="A7" s="27" t="s">
        <v>264</v>
      </c>
      <c r="B7" s="32" t="s">
        <v>7</v>
      </c>
      <c r="C7" s="31">
        <v>-1909000</v>
      </c>
      <c r="D7" s="31">
        <v>-1958000</v>
      </c>
      <c r="E7" s="31">
        <v>-1989000</v>
      </c>
      <c r="F7" s="31">
        <v>-2013000</v>
      </c>
    </row>
    <row r="8" spans="1:6" s="13" customFormat="1" x14ac:dyDescent="0.25">
      <c r="A8" s="27" t="s">
        <v>265</v>
      </c>
      <c r="B8" s="32" t="s">
        <v>8</v>
      </c>
      <c r="C8" s="31">
        <v>-51000</v>
      </c>
      <c r="D8" s="31">
        <v>-53000</v>
      </c>
      <c r="E8" s="31">
        <v>-55000</v>
      </c>
      <c r="F8" s="31">
        <v>-55000</v>
      </c>
    </row>
    <row r="9" spans="1:6" s="13" customFormat="1" x14ac:dyDescent="0.25">
      <c r="A9" s="27" t="s">
        <v>266</v>
      </c>
      <c r="B9" s="32" t="s">
        <v>9</v>
      </c>
      <c r="C9" s="31">
        <v>-12000</v>
      </c>
      <c r="D9" s="31">
        <v>-13500</v>
      </c>
      <c r="E9" s="31">
        <v>-14500</v>
      </c>
      <c r="F9" s="31">
        <v>-16200</v>
      </c>
    </row>
    <row r="10" spans="1:6" s="13" customFormat="1" x14ac:dyDescent="0.25">
      <c r="A10" s="27" t="s">
        <v>277</v>
      </c>
      <c r="B10" s="32" t="s">
        <v>10</v>
      </c>
      <c r="C10" s="31">
        <v>-10300</v>
      </c>
      <c r="D10" s="31">
        <v>-10300</v>
      </c>
      <c r="E10" s="31">
        <v>-10300</v>
      </c>
      <c r="F10" s="31">
        <v>-10300</v>
      </c>
    </row>
    <row r="11" spans="1:6" s="13" customFormat="1" x14ac:dyDescent="0.25">
      <c r="A11" s="27" t="s">
        <v>278</v>
      </c>
      <c r="B11" s="32" t="s">
        <v>11</v>
      </c>
      <c r="C11" s="31">
        <v>10300</v>
      </c>
      <c r="D11" s="31">
        <v>10300</v>
      </c>
      <c r="E11" s="31">
        <v>10300</v>
      </c>
      <c r="F11" s="31">
        <v>10300</v>
      </c>
    </row>
    <row r="12" spans="1:6" s="13" customFormat="1" x14ac:dyDescent="0.25">
      <c r="A12" s="27" t="s">
        <v>279</v>
      </c>
      <c r="B12" s="32" t="s">
        <v>12</v>
      </c>
      <c r="C12" s="31">
        <v>-8700</v>
      </c>
      <c r="D12" s="31">
        <v>-8600</v>
      </c>
      <c r="E12" s="31">
        <v>-8700</v>
      </c>
      <c r="F12" s="31">
        <v>-8500</v>
      </c>
    </row>
    <row r="13" spans="1:6" s="13" customFormat="1" x14ac:dyDescent="0.25">
      <c r="A13" s="27" t="s">
        <v>280</v>
      </c>
      <c r="B13" s="32" t="s">
        <v>13</v>
      </c>
      <c r="C13" s="31">
        <v>-49409</v>
      </c>
      <c r="D13" s="31">
        <v>-39217</v>
      </c>
      <c r="E13" s="31">
        <v>-40722</v>
      </c>
      <c r="F13" s="31">
        <v>-42916</v>
      </c>
    </row>
    <row r="14" spans="1:6" s="13" customFormat="1" x14ac:dyDescent="0.25">
      <c r="A14" s="27" t="s">
        <v>281</v>
      </c>
      <c r="B14" s="74" t="s">
        <v>14</v>
      </c>
      <c r="C14" s="31">
        <v>68000</v>
      </c>
      <c r="D14" s="31">
        <v>73000</v>
      </c>
      <c r="E14" s="31">
        <v>86000</v>
      </c>
      <c r="F14" s="31">
        <v>85000</v>
      </c>
    </row>
    <row r="15" spans="1:6" s="13" customFormat="1" x14ac:dyDescent="0.25">
      <c r="A15" s="27" t="s">
        <v>267</v>
      </c>
      <c r="B15" s="74" t="s">
        <v>15</v>
      </c>
      <c r="C15" s="73">
        <v>-109</v>
      </c>
      <c r="D15" s="73">
        <v>-273</v>
      </c>
      <c r="E15" s="73">
        <v>-427</v>
      </c>
      <c r="F15" s="73">
        <v>-1088</v>
      </c>
    </row>
    <row r="16" spans="1:6" s="13" customFormat="1" x14ac:dyDescent="0.25">
      <c r="A16" s="27" t="s">
        <v>282</v>
      </c>
      <c r="B16" s="74" t="s">
        <v>16</v>
      </c>
      <c r="C16" s="31">
        <v>280000</v>
      </c>
      <c r="D16" s="31">
        <v>297000</v>
      </c>
      <c r="E16" s="31">
        <v>307000</v>
      </c>
      <c r="F16" s="31">
        <v>312000</v>
      </c>
    </row>
    <row r="17" spans="1:6" s="13" customFormat="1" x14ac:dyDescent="0.25">
      <c r="A17" s="27" t="s">
        <v>268</v>
      </c>
      <c r="B17" s="74" t="s">
        <v>17</v>
      </c>
      <c r="C17" s="73">
        <v>-659</v>
      </c>
      <c r="D17" s="73">
        <v>-1378</v>
      </c>
      <c r="E17" s="73">
        <v>-1464</v>
      </c>
      <c r="F17" s="73">
        <v>-3017</v>
      </c>
    </row>
    <row r="18" spans="1:6" s="13" customFormat="1" x14ac:dyDescent="0.25">
      <c r="A18" s="27" t="s">
        <v>283</v>
      </c>
      <c r="B18" s="32" t="s">
        <v>18</v>
      </c>
      <c r="C18" s="31">
        <v>-8800</v>
      </c>
      <c r="D18" s="31">
        <v>-10000</v>
      </c>
      <c r="E18" s="31">
        <v>-13500</v>
      </c>
      <c r="F18" s="31">
        <v>-15800</v>
      </c>
    </row>
    <row r="19" spans="1:6" s="13" customFormat="1" x14ac:dyDescent="0.25">
      <c r="A19" s="27" t="s">
        <v>284</v>
      </c>
      <c r="B19" s="32" t="s">
        <v>19</v>
      </c>
      <c r="C19" s="31">
        <v>-18400</v>
      </c>
      <c r="D19" s="31">
        <v>-21200</v>
      </c>
      <c r="E19" s="31">
        <v>-27800</v>
      </c>
      <c r="F19" s="31">
        <v>-32600</v>
      </c>
    </row>
    <row r="20" spans="1:6" s="13" customFormat="1" x14ac:dyDescent="0.25">
      <c r="A20" s="27" t="s">
        <v>285</v>
      </c>
      <c r="B20" s="32" t="s">
        <v>20</v>
      </c>
      <c r="C20" s="31">
        <v>18400</v>
      </c>
      <c r="D20" s="31">
        <v>21200</v>
      </c>
      <c r="E20" s="31">
        <v>27800</v>
      </c>
      <c r="F20" s="31">
        <v>32600</v>
      </c>
    </row>
    <row r="21" spans="1:6" s="13" customFormat="1" x14ac:dyDescent="0.25">
      <c r="A21" s="27" t="s">
        <v>286</v>
      </c>
      <c r="B21" s="32" t="s">
        <v>21</v>
      </c>
      <c r="C21" s="31">
        <v>-8000</v>
      </c>
      <c r="D21" s="31">
        <v>-7900</v>
      </c>
      <c r="E21" s="31">
        <v>-8500</v>
      </c>
      <c r="F21" s="31">
        <v>-8600</v>
      </c>
    </row>
    <row r="22" spans="1:6" s="13" customFormat="1" x14ac:dyDescent="0.25">
      <c r="A22" s="27" t="s">
        <v>287</v>
      </c>
      <c r="B22" s="32" t="s">
        <v>22</v>
      </c>
      <c r="C22" s="31">
        <v>-123000</v>
      </c>
      <c r="D22" s="31">
        <v>-127000</v>
      </c>
      <c r="E22" s="31">
        <v>-129000</v>
      </c>
      <c r="F22" s="31">
        <v>-131000</v>
      </c>
    </row>
    <row r="23" spans="1:6" s="13" customFormat="1" x14ac:dyDescent="0.25">
      <c r="A23" s="27" t="s">
        <v>288</v>
      </c>
      <c r="B23" s="32" t="s">
        <v>23</v>
      </c>
      <c r="C23" s="31">
        <v>0</v>
      </c>
      <c r="D23" s="31">
        <v>-1250</v>
      </c>
      <c r="E23" s="31">
        <v>-1339</v>
      </c>
      <c r="F23" s="31">
        <v>-1428</v>
      </c>
    </row>
    <row r="24" spans="1:6" s="13" customFormat="1" x14ac:dyDescent="0.25">
      <c r="A24" s="27" t="s">
        <v>289</v>
      </c>
      <c r="B24" s="32" t="s">
        <v>24</v>
      </c>
      <c r="C24" s="31">
        <v>-2000</v>
      </c>
      <c r="D24" s="31">
        <v>-2000</v>
      </c>
      <c r="E24" s="31">
        <v>-2000</v>
      </c>
      <c r="F24" s="31">
        <v>-2000</v>
      </c>
    </row>
    <row r="25" spans="1:6" s="13" customFormat="1" x14ac:dyDescent="0.25">
      <c r="A25" s="27" t="s">
        <v>290</v>
      </c>
      <c r="B25" s="32" t="s">
        <v>25</v>
      </c>
      <c r="C25" s="31">
        <v>-3000</v>
      </c>
      <c r="D25" s="31">
        <v>-3000</v>
      </c>
      <c r="E25" s="31">
        <v>-3100</v>
      </c>
      <c r="F25" s="31">
        <v>-3100</v>
      </c>
    </row>
    <row r="26" spans="1:6" s="13" customFormat="1" x14ac:dyDescent="0.25">
      <c r="A26" s="27" t="s">
        <v>291</v>
      </c>
      <c r="B26" s="32" t="s">
        <v>26</v>
      </c>
      <c r="C26" s="31">
        <v>-2000</v>
      </c>
      <c r="D26" s="31">
        <v>-3000</v>
      </c>
      <c r="E26" s="31">
        <v>-4000</v>
      </c>
      <c r="F26" s="31">
        <v>-4000</v>
      </c>
    </row>
    <row r="27" spans="1:6" s="13" customFormat="1" x14ac:dyDescent="0.25">
      <c r="A27" s="27" t="s">
        <v>292</v>
      </c>
      <c r="B27" s="74" t="s">
        <v>27</v>
      </c>
      <c r="C27" s="31">
        <v>30131</v>
      </c>
      <c r="D27" s="31">
        <v>84044</v>
      </c>
      <c r="E27" s="31">
        <v>123053</v>
      </c>
      <c r="F27" s="31">
        <v>187388</v>
      </c>
    </row>
    <row r="28" spans="1:6" s="13" customFormat="1" x14ac:dyDescent="0.25">
      <c r="A28" s="27" t="s">
        <v>269</v>
      </c>
      <c r="B28" s="74" t="s">
        <v>27</v>
      </c>
      <c r="C28" s="73">
        <v>-447</v>
      </c>
      <c r="D28" s="73">
        <v>-1039</v>
      </c>
      <c r="E28" s="73">
        <v>-799</v>
      </c>
      <c r="F28" s="73">
        <v>-585</v>
      </c>
    </row>
    <row r="29" spans="1:6" s="13" customFormat="1" x14ac:dyDescent="0.25">
      <c r="A29" s="27" t="s">
        <v>293</v>
      </c>
      <c r="B29" s="32" t="s">
        <v>28</v>
      </c>
      <c r="C29" s="31">
        <v>-4000</v>
      </c>
      <c r="D29" s="31">
        <v>0</v>
      </c>
      <c r="E29" s="31">
        <v>0</v>
      </c>
      <c r="F29" s="31">
        <v>0</v>
      </c>
    </row>
    <row r="30" spans="1:6" s="13" customFormat="1" x14ac:dyDescent="0.25">
      <c r="A30" s="16" t="s">
        <v>294</v>
      </c>
      <c r="B30" s="32" t="s">
        <v>29</v>
      </c>
      <c r="C30" s="31">
        <v>257000</v>
      </c>
      <c r="D30" s="31">
        <v>270000</v>
      </c>
      <c r="E30" s="31">
        <v>283000</v>
      </c>
      <c r="F30" s="31">
        <v>296000</v>
      </c>
    </row>
    <row r="31" spans="1:6" s="13" customFormat="1" x14ac:dyDescent="0.25">
      <c r="A31" s="16" t="s">
        <v>295</v>
      </c>
      <c r="B31" s="32" t="s">
        <v>30</v>
      </c>
      <c r="C31" s="31">
        <v>-257000</v>
      </c>
      <c r="D31" s="31">
        <v>-270000</v>
      </c>
      <c r="E31" s="31">
        <v>-283000</v>
      </c>
      <c r="F31" s="31">
        <v>-296000</v>
      </c>
    </row>
    <row r="32" spans="1:6" s="13" customFormat="1" x14ac:dyDescent="0.25">
      <c r="A32" s="16" t="s">
        <v>296</v>
      </c>
      <c r="B32" s="32" t="s">
        <v>31</v>
      </c>
      <c r="C32" s="31">
        <v>-16407</v>
      </c>
      <c r="D32" s="31">
        <v>-17258</v>
      </c>
      <c r="E32" s="31">
        <v>-18324</v>
      </c>
      <c r="F32" s="31">
        <v>-18345</v>
      </c>
    </row>
    <row r="33" spans="1:6" s="13" customFormat="1" x14ac:dyDescent="0.25">
      <c r="A33" s="16" t="s">
        <v>297</v>
      </c>
      <c r="B33" s="32" t="s">
        <v>32</v>
      </c>
      <c r="C33" s="31">
        <v>-32062</v>
      </c>
      <c r="D33" s="31">
        <v>-36805</v>
      </c>
      <c r="E33" s="31">
        <v>-40457</v>
      </c>
      <c r="F33" s="31">
        <v>-43433</v>
      </c>
    </row>
    <row r="34" spans="1:6" s="13" customFormat="1" x14ac:dyDescent="0.25">
      <c r="A34" s="16" t="s">
        <v>298</v>
      </c>
      <c r="B34" s="32" t="s">
        <v>33</v>
      </c>
      <c r="C34" s="31">
        <v>698</v>
      </c>
      <c r="D34" s="31">
        <v>328</v>
      </c>
      <c r="E34" s="31">
        <v>348</v>
      </c>
      <c r="F34" s="31">
        <v>169</v>
      </c>
    </row>
    <row r="35" spans="1:6" s="13" customFormat="1" x14ac:dyDescent="0.25">
      <c r="A35" s="27" t="s">
        <v>270</v>
      </c>
      <c r="B35" s="32" t="s">
        <v>34</v>
      </c>
      <c r="C35" s="73">
        <v>-2500</v>
      </c>
      <c r="D35" s="73"/>
      <c r="E35" s="73"/>
      <c r="F35" s="73"/>
    </row>
    <row r="36" spans="1:6" s="13" customFormat="1" x14ac:dyDescent="0.25">
      <c r="A36" s="27" t="s">
        <v>262</v>
      </c>
      <c r="B36" s="32"/>
      <c r="C36" s="31"/>
      <c r="D36" s="31"/>
      <c r="E36" s="31"/>
      <c r="F36" s="31"/>
    </row>
    <row r="37" spans="1:6" s="13" customFormat="1" x14ac:dyDescent="0.25">
      <c r="A37" s="27" t="s">
        <v>262</v>
      </c>
      <c r="B37" s="32"/>
      <c r="C37" s="31"/>
      <c r="D37" s="31"/>
      <c r="E37" s="31"/>
      <c r="F37" s="31"/>
    </row>
    <row r="38" spans="1:6" s="13" customFormat="1" x14ac:dyDescent="0.25">
      <c r="A38" s="14"/>
      <c r="B38" s="2" t="s">
        <v>35</v>
      </c>
      <c r="C38" s="4">
        <f>SUM(C6:C35)</f>
        <v>-4514264</v>
      </c>
      <c r="D38" s="4">
        <f t="shared" ref="D38:F38" si="0">SUM(D6:D35)</f>
        <v>-4519848</v>
      </c>
      <c r="E38" s="4">
        <f t="shared" si="0"/>
        <v>-4535431</v>
      </c>
      <c r="F38" s="4">
        <f t="shared" si="0"/>
        <v>-4535455</v>
      </c>
    </row>
    <row r="39" spans="1:6" s="13" customFormat="1" x14ac:dyDescent="0.25">
      <c r="A39" s="17"/>
      <c r="B39" s="2" t="s">
        <v>36</v>
      </c>
      <c r="C39" s="4">
        <v>4522525</v>
      </c>
      <c r="D39" s="4">
        <v>4522525</v>
      </c>
      <c r="E39" s="4">
        <v>4522525</v>
      </c>
      <c r="F39" s="4">
        <v>4522525</v>
      </c>
    </row>
    <row r="40" spans="1:6" s="13" customFormat="1" x14ac:dyDescent="0.25">
      <c r="A40" s="14"/>
      <c r="B40" s="2" t="s">
        <v>37</v>
      </c>
      <c r="C40" s="4">
        <f>C38+C39</f>
        <v>8261</v>
      </c>
      <c r="D40" s="4">
        <f>D38+D39</f>
        <v>2677</v>
      </c>
      <c r="E40" s="4">
        <f>E38+E39</f>
        <v>-12906</v>
      </c>
      <c r="F40" s="4">
        <f>F38+F39</f>
        <v>-12930</v>
      </c>
    </row>
    <row r="41" spans="1:6" s="13" customFormat="1" x14ac:dyDescent="0.25">
      <c r="A41" s="18"/>
      <c r="B41" s="5"/>
      <c r="C41" s="6"/>
      <c r="D41" s="6"/>
      <c r="E41" s="6"/>
      <c r="F41" s="6"/>
    </row>
    <row r="42" spans="1:6" s="1" customFormat="1" x14ac:dyDescent="0.25">
      <c r="A42" s="19"/>
      <c r="B42" s="7" t="s">
        <v>38</v>
      </c>
      <c r="C42" s="8"/>
      <c r="D42" s="8"/>
      <c r="E42" s="8"/>
      <c r="F42" s="8"/>
    </row>
    <row r="43" spans="1:6" s="13" customFormat="1" x14ac:dyDescent="0.25">
      <c r="A43" s="25"/>
      <c r="B43" s="45" t="s">
        <v>39</v>
      </c>
      <c r="C43" s="3">
        <v>2021</v>
      </c>
      <c r="D43" s="3">
        <f>C43+1</f>
        <v>2022</v>
      </c>
      <c r="E43" s="3">
        <f>D43+1</f>
        <v>2023</v>
      </c>
      <c r="F43" s="3">
        <f>E43+1</f>
        <v>2024</v>
      </c>
    </row>
    <row r="44" spans="1:6" s="13" customFormat="1" x14ac:dyDescent="0.25">
      <c r="A44" s="27" t="s">
        <v>299</v>
      </c>
      <c r="B44" s="44" t="s">
        <v>40</v>
      </c>
      <c r="C44" s="31">
        <v>7418</v>
      </c>
      <c r="D44" s="31">
        <v>14098</v>
      </c>
      <c r="E44" s="31">
        <v>20974</v>
      </c>
      <c r="F44" s="31">
        <v>21339</v>
      </c>
    </row>
    <row r="45" spans="1:6" s="13" customFormat="1" x14ac:dyDescent="0.25">
      <c r="A45" s="27" t="s">
        <v>300</v>
      </c>
      <c r="B45" s="44" t="s">
        <v>41</v>
      </c>
      <c r="C45" s="31">
        <v>-3347</v>
      </c>
      <c r="D45" s="31">
        <v>-3347</v>
      </c>
      <c r="E45" s="31">
        <v>-3347</v>
      </c>
      <c r="F45" s="31">
        <v>-3347</v>
      </c>
    </row>
    <row r="46" spans="1:6" s="13" customFormat="1" x14ac:dyDescent="0.25">
      <c r="A46" s="27" t="s">
        <v>301</v>
      </c>
      <c r="B46" s="44" t="s">
        <v>42</v>
      </c>
      <c r="C46" s="31">
        <v>1483</v>
      </c>
      <c r="D46" s="31">
        <v>2818</v>
      </c>
      <c r="E46" s="31">
        <v>4193</v>
      </c>
      <c r="F46" s="31">
        <v>4265</v>
      </c>
    </row>
    <row r="47" spans="1:6" s="13" customFormat="1" x14ac:dyDescent="0.25">
      <c r="A47" s="27" t="s">
        <v>302</v>
      </c>
      <c r="B47" s="44" t="s">
        <v>43</v>
      </c>
      <c r="C47" s="31">
        <v>-669</v>
      </c>
      <c r="D47" s="31">
        <v>-669</v>
      </c>
      <c r="E47" s="31">
        <v>-669</v>
      </c>
      <c r="F47" s="31">
        <v>-669</v>
      </c>
    </row>
    <row r="48" spans="1:6" s="13" customFormat="1" x14ac:dyDescent="0.25">
      <c r="A48" s="27" t="s">
        <v>303</v>
      </c>
      <c r="B48" s="44" t="s">
        <v>44</v>
      </c>
      <c r="C48" s="31">
        <v>216</v>
      </c>
      <c r="D48" s="31">
        <v>0</v>
      </c>
      <c r="E48" s="48">
        <v>0</v>
      </c>
      <c r="F48" s="48">
        <v>0</v>
      </c>
    </row>
    <row r="49" spans="1:6" s="13" customFormat="1" x14ac:dyDescent="0.25">
      <c r="A49" s="27" t="s">
        <v>304</v>
      </c>
      <c r="B49" s="44" t="s">
        <v>45</v>
      </c>
      <c r="C49" s="31">
        <v>1500</v>
      </c>
      <c r="D49" s="31">
        <v>0</v>
      </c>
      <c r="E49" s="48">
        <v>0</v>
      </c>
      <c r="F49" s="48">
        <v>0</v>
      </c>
    </row>
    <row r="50" spans="1:6" s="13" customFormat="1" x14ac:dyDescent="0.25">
      <c r="A50" s="27" t="s">
        <v>305</v>
      </c>
      <c r="B50" s="44" t="s">
        <v>46</v>
      </c>
      <c r="C50" s="31">
        <v>150</v>
      </c>
      <c r="D50" s="31">
        <v>0</v>
      </c>
      <c r="E50" s="48">
        <v>0</v>
      </c>
      <c r="F50" s="48">
        <v>0</v>
      </c>
    </row>
    <row r="51" spans="1:6" s="13" customFormat="1" x14ac:dyDescent="0.25">
      <c r="A51" s="27" t="s">
        <v>306</v>
      </c>
      <c r="B51" s="44" t="s">
        <v>47</v>
      </c>
      <c r="C51" s="31">
        <v>1500</v>
      </c>
      <c r="D51" s="31">
        <v>852</v>
      </c>
      <c r="E51" s="31">
        <v>852</v>
      </c>
      <c r="F51" s="48">
        <v>0</v>
      </c>
    </row>
    <row r="52" spans="1:6" s="13" customFormat="1" x14ac:dyDescent="0.25">
      <c r="A52" s="27" t="s">
        <v>307</v>
      </c>
      <c r="B52" s="44" t="s">
        <v>48</v>
      </c>
      <c r="C52" s="31">
        <v>23300</v>
      </c>
      <c r="D52" s="31">
        <v>44200</v>
      </c>
      <c r="E52" s="31">
        <v>49700</v>
      </c>
      <c r="F52" s="31">
        <v>57000</v>
      </c>
    </row>
    <row r="53" spans="1:6" s="13" customFormat="1" x14ac:dyDescent="0.25">
      <c r="A53" s="27" t="s">
        <v>308</v>
      </c>
      <c r="B53" s="44" t="s">
        <v>49</v>
      </c>
      <c r="C53" s="31">
        <v>520</v>
      </c>
      <c r="D53" s="31">
        <v>1040</v>
      </c>
      <c r="E53" s="31">
        <v>1040</v>
      </c>
      <c r="F53" s="31">
        <v>1040</v>
      </c>
    </row>
    <row r="54" spans="1:6" s="13" customFormat="1" x14ac:dyDescent="0.25">
      <c r="A54" s="27" t="s">
        <v>309</v>
      </c>
      <c r="B54" s="44" t="s">
        <v>50</v>
      </c>
      <c r="C54" s="31">
        <v>935</v>
      </c>
      <c r="D54" s="31">
        <v>935</v>
      </c>
      <c r="E54" s="31">
        <v>935</v>
      </c>
      <c r="F54" s="31">
        <v>935</v>
      </c>
    </row>
    <row r="55" spans="1:6" s="13" customFormat="1" x14ac:dyDescent="0.25">
      <c r="A55" s="27" t="s">
        <v>310</v>
      </c>
      <c r="B55" s="44" t="s">
        <v>51</v>
      </c>
      <c r="C55" s="31"/>
      <c r="D55" s="31"/>
      <c r="E55" s="31">
        <v>-2300</v>
      </c>
      <c r="F55" s="31">
        <v>-2300</v>
      </c>
    </row>
    <row r="56" spans="1:6" s="13" customFormat="1" x14ac:dyDescent="0.25">
      <c r="A56" s="27" t="s">
        <v>311</v>
      </c>
      <c r="B56" s="44" t="s">
        <v>52</v>
      </c>
      <c r="C56" s="31">
        <v>1500</v>
      </c>
      <c r="D56" s="31">
        <v>0</v>
      </c>
      <c r="E56" s="31">
        <v>0</v>
      </c>
      <c r="F56" s="31">
        <v>0</v>
      </c>
    </row>
    <row r="57" spans="1:6" s="13" customFormat="1" x14ac:dyDescent="0.25">
      <c r="A57" s="27" t="s">
        <v>312</v>
      </c>
      <c r="B57" s="44" t="s">
        <v>53</v>
      </c>
      <c r="C57" s="31">
        <v>-5150</v>
      </c>
      <c r="D57" s="31">
        <v>-5150</v>
      </c>
      <c r="E57" s="31">
        <v>-5150</v>
      </c>
      <c r="F57" s="31">
        <v>-5150</v>
      </c>
    </row>
    <row r="58" spans="1:6" s="13" customFormat="1" x14ac:dyDescent="0.25">
      <c r="A58" s="27" t="s">
        <v>313</v>
      </c>
      <c r="B58" s="44" t="s">
        <v>54</v>
      </c>
      <c r="C58" s="31">
        <f>-11998-8600</f>
        <v>-20598</v>
      </c>
      <c r="D58" s="31">
        <f>-11998-8600</f>
        <v>-20598</v>
      </c>
      <c r="E58" s="31">
        <f>-11998-8600</f>
        <v>-20598</v>
      </c>
      <c r="F58" s="31">
        <f>-11998-8600</f>
        <v>-20598</v>
      </c>
    </row>
    <row r="59" spans="1:6" s="13" customFormat="1" x14ac:dyDescent="0.25">
      <c r="A59" s="27" t="s">
        <v>314</v>
      </c>
      <c r="B59" s="44" t="s">
        <v>55</v>
      </c>
      <c r="C59" s="73">
        <v>5000</v>
      </c>
      <c r="D59" s="73">
        <v>6000</v>
      </c>
      <c r="E59" s="73">
        <v>6000</v>
      </c>
      <c r="F59" s="73">
        <v>6000</v>
      </c>
    </row>
    <row r="60" spans="1:6" s="13" customFormat="1" x14ac:dyDescent="0.25">
      <c r="A60" s="27"/>
      <c r="B60" s="62"/>
      <c r="C60" s="48"/>
      <c r="D60" s="48"/>
      <c r="E60" s="48"/>
      <c r="F60" s="48"/>
    </row>
    <row r="61" spans="1:6" s="13" customFormat="1" x14ac:dyDescent="0.25">
      <c r="A61" s="27"/>
      <c r="B61" s="28" t="s">
        <v>56</v>
      </c>
      <c r="C61" s="26"/>
      <c r="D61" s="26"/>
      <c r="E61" s="26"/>
      <c r="F61" s="26"/>
    </row>
    <row r="62" spans="1:6" s="13" customFormat="1" x14ac:dyDescent="0.25">
      <c r="A62" s="27" t="s">
        <v>315</v>
      </c>
      <c r="B62" s="44" t="s">
        <v>57</v>
      </c>
      <c r="C62" s="31">
        <v>160</v>
      </c>
      <c r="D62" s="31">
        <v>303</v>
      </c>
      <c r="E62" s="31">
        <v>452</v>
      </c>
      <c r="F62" s="31">
        <v>460</v>
      </c>
    </row>
    <row r="63" spans="1:6" s="13" customFormat="1" x14ac:dyDescent="0.25">
      <c r="A63" s="43" t="s">
        <v>316</v>
      </c>
      <c r="B63" s="44" t="s">
        <v>58</v>
      </c>
      <c r="C63" s="33">
        <v>-72</v>
      </c>
      <c r="D63" s="33">
        <v>-72</v>
      </c>
      <c r="E63" s="33">
        <v>-72</v>
      </c>
      <c r="F63" s="33">
        <v>-72</v>
      </c>
    </row>
    <row r="64" spans="1:6" s="13" customFormat="1" x14ac:dyDescent="0.25">
      <c r="A64" s="43" t="s">
        <v>317</v>
      </c>
      <c r="B64" s="44" t="s">
        <v>59</v>
      </c>
      <c r="C64" s="33">
        <v>2900</v>
      </c>
      <c r="D64" s="33">
        <v>2900</v>
      </c>
      <c r="E64" s="33">
        <v>2900</v>
      </c>
      <c r="F64" s="33">
        <v>2900</v>
      </c>
    </row>
    <row r="65" spans="1:6" s="13" customFormat="1" x14ac:dyDescent="0.25">
      <c r="A65" s="43" t="s">
        <v>318</v>
      </c>
      <c r="B65" s="44" t="s">
        <v>60</v>
      </c>
      <c r="C65" s="33">
        <v>-2900</v>
      </c>
      <c r="D65" s="33">
        <v>-2900</v>
      </c>
      <c r="E65" s="33">
        <v>-2900</v>
      </c>
      <c r="F65" s="33">
        <v>-2900</v>
      </c>
    </row>
    <row r="66" spans="1:6" s="13" customFormat="1" x14ac:dyDescent="0.25">
      <c r="A66" s="43" t="s">
        <v>319</v>
      </c>
      <c r="B66" s="44" t="s">
        <v>61</v>
      </c>
      <c r="C66" s="33">
        <v>775</v>
      </c>
      <c r="D66" s="33">
        <v>775</v>
      </c>
      <c r="E66" s="33">
        <v>775</v>
      </c>
      <c r="F66" s="33">
        <v>775</v>
      </c>
    </row>
    <row r="67" spans="1:6" s="13" customFormat="1" x14ac:dyDescent="0.25">
      <c r="A67" s="43" t="s">
        <v>320</v>
      </c>
      <c r="B67" s="44" t="s">
        <v>62</v>
      </c>
      <c r="C67" s="33">
        <v>356</v>
      </c>
      <c r="D67" s="33">
        <v>854</v>
      </c>
      <c r="E67" s="33">
        <v>854</v>
      </c>
      <c r="F67" s="33">
        <v>854</v>
      </c>
    </row>
    <row r="68" spans="1:6" s="13" customFormat="1" x14ac:dyDescent="0.25">
      <c r="A68" s="14" t="s">
        <v>63</v>
      </c>
      <c r="B68" s="2" t="s">
        <v>64</v>
      </c>
      <c r="C68" s="20">
        <f>SUM(C44:C59)+SUM(C62:C67)</f>
        <v>14977</v>
      </c>
      <c r="D68" s="20">
        <f t="shared" ref="D68:F68" si="1">SUM(D44:D59)+SUM(D62:D67)</f>
        <v>42039</v>
      </c>
      <c r="E68" s="20">
        <f t="shared" si="1"/>
        <v>53639</v>
      </c>
      <c r="F68" s="20">
        <f t="shared" si="1"/>
        <v>60532</v>
      </c>
    </row>
    <row r="69" spans="1:6" s="13" customFormat="1" x14ac:dyDescent="0.25">
      <c r="A69" s="18"/>
      <c r="B69" s="5"/>
      <c r="C69" s="21"/>
      <c r="D69" s="21"/>
      <c r="E69" s="21"/>
      <c r="F69" s="21"/>
    </row>
    <row r="70" spans="1:6" s="13" customFormat="1" x14ac:dyDescent="0.25">
      <c r="A70" s="19"/>
      <c r="B70" s="7" t="s">
        <v>65</v>
      </c>
      <c r="C70" s="22"/>
      <c r="D70" s="22"/>
      <c r="E70" s="22"/>
      <c r="F70" s="22"/>
    </row>
    <row r="71" spans="1:6" s="1" customFormat="1" x14ac:dyDescent="0.25">
      <c r="A71" s="15"/>
      <c r="B71" s="10" t="s">
        <v>66</v>
      </c>
      <c r="C71" s="3">
        <f>C43</f>
        <v>2021</v>
      </c>
      <c r="D71" s="3">
        <f>C71+1</f>
        <v>2022</v>
      </c>
      <c r="E71" s="3">
        <f>D71+1</f>
        <v>2023</v>
      </c>
      <c r="F71" s="3">
        <f>E71+1</f>
        <v>2024</v>
      </c>
    </row>
    <row r="72" spans="1:6" s="13" customFormat="1" x14ac:dyDescent="0.25">
      <c r="A72" s="27" t="s">
        <v>321</v>
      </c>
      <c r="B72" s="44" t="s">
        <v>67</v>
      </c>
      <c r="C72" s="26">
        <v>0</v>
      </c>
      <c r="D72" s="26">
        <v>0</v>
      </c>
      <c r="E72" s="48"/>
      <c r="F72" s="48"/>
    </row>
    <row r="73" spans="1:6" s="13" customFormat="1" x14ac:dyDescent="0.25">
      <c r="A73" s="27" t="s">
        <v>322</v>
      </c>
      <c r="B73" s="44" t="s">
        <v>68</v>
      </c>
      <c r="C73" s="26">
        <v>17000</v>
      </c>
      <c r="D73" s="26">
        <v>17000</v>
      </c>
      <c r="E73" s="26">
        <v>17000</v>
      </c>
      <c r="F73" s="26">
        <v>17000</v>
      </c>
    </row>
    <row r="74" spans="1:6" s="13" customFormat="1" x14ac:dyDescent="0.25">
      <c r="A74" s="27" t="s">
        <v>323</v>
      </c>
      <c r="B74" s="44" t="s">
        <v>69</v>
      </c>
      <c r="C74" s="26">
        <v>-1500</v>
      </c>
      <c r="D74" s="26">
        <v>-1500</v>
      </c>
      <c r="E74" s="26">
        <v>-1500</v>
      </c>
      <c r="F74" s="26">
        <v>-1500</v>
      </c>
    </row>
    <row r="75" spans="1:6" s="13" customFormat="1" x14ac:dyDescent="0.25">
      <c r="A75" s="27" t="s">
        <v>324</v>
      </c>
      <c r="B75" s="44" t="s">
        <v>70</v>
      </c>
      <c r="C75" s="26">
        <f>-3210+1047</f>
        <v>-2163</v>
      </c>
      <c r="D75" s="26">
        <f>-8600+1047</f>
        <v>-7553</v>
      </c>
      <c r="E75" s="26">
        <f>-8600+1047</f>
        <v>-7553</v>
      </c>
      <c r="F75" s="26">
        <f>-8600+1047</f>
        <v>-7553</v>
      </c>
    </row>
    <row r="76" spans="1:6" s="13" customFormat="1" x14ac:dyDescent="0.25">
      <c r="A76" s="27" t="s">
        <v>325</v>
      </c>
      <c r="B76" s="44" t="s">
        <v>71</v>
      </c>
      <c r="C76" s="31" t="e">
        <f>#REF!</f>
        <v>#REF!</v>
      </c>
      <c r="D76" s="31">
        <v>25</v>
      </c>
      <c r="E76" s="31">
        <v>25</v>
      </c>
      <c r="F76" s="31">
        <v>25</v>
      </c>
    </row>
    <row r="77" spans="1:6" s="13" customFormat="1" x14ac:dyDescent="0.25">
      <c r="A77" s="27" t="s">
        <v>326</v>
      </c>
      <c r="B77" s="44" t="s">
        <v>72</v>
      </c>
      <c r="C77" s="31">
        <v>-2300</v>
      </c>
      <c r="D77" s="31">
        <v>-2300</v>
      </c>
      <c r="E77" s="31">
        <v>-2300</v>
      </c>
      <c r="F77" s="31">
        <v>-2300</v>
      </c>
    </row>
    <row r="78" spans="1:6" s="13" customFormat="1" x14ac:dyDescent="0.25">
      <c r="A78" s="27" t="s">
        <v>327</v>
      </c>
      <c r="B78" s="44" t="s">
        <v>73</v>
      </c>
      <c r="C78" s="31">
        <v>-1200</v>
      </c>
      <c r="D78" s="31">
        <v>-1200</v>
      </c>
      <c r="E78" s="31">
        <v>-1200</v>
      </c>
      <c r="F78" s="31">
        <v>-1200</v>
      </c>
    </row>
    <row r="79" spans="1:6" s="13" customFormat="1" x14ac:dyDescent="0.25">
      <c r="A79" s="27" t="s">
        <v>328</v>
      </c>
      <c r="B79" s="44" t="s">
        <v>74</v>
      </c>
      <c r="C79" s="73">
        <v>1000</v>
      </c>
      <c r="D79" s="73">
        <v>1000</v>
      </c>
      <c r="E79" s="73">
        <v>1000</v>
      </c>
      <c r="F79" s="73">
        <v>1000</v>
      </c>
    </row>
    <row r="80" spans="1:6" s="13" customFormat="1" x14ac:dyDescent="0.25">
      <c r="A80" s="27" t="s">
        <v>329</v>
      </c>
      <c r="B80" s="44" t="s">
        <v>75</v>
      </c>
      <c r="C80" s="31">
        <v>-500</v>
      </c>
      <c r="D80" s="31">
        <v>-500</v>
      </c>
      <c r="E80" s="31">
        <v>-500</v>
      </c>
      <c r="F80" s="31">
        <v>-500</v>
      </c>
    </row>
    <row r="81" spans="1:6" s="13" customFormat="1" x14ac:dyDescent="0.25">
      <c r="A81" s="27" t="s">
        <v>330</v>
      </c>
      <c r="B81" s="44" t="s">
        <v>76</v>
      </c>
      <c r="C81" s="31">
        <v>-400</v>
      </c>
      <c r="D81" s="31">
        <v>-400</v>
      </c>
      <c r="E81" s="31">
        <v>-400</v>
      </c>
      <c r="F81" s="31">
        <v>-400</v>
      </c>
    </row>
    <row r="82" spans="1:6" s="13" customFormat="1" x14ac:dyDescent="0.25">
      <c r="A82" s="27" t="s">
        <v>331</v>
      </c>
      <c r="B82" s="44" t="s">
        <v>77</v>
      </c>
      <c r="C82" s="31">
        <v>-2000</v>
      </c>
      <c r="D82" s="31">
        <v>-2000</v>
      </c>
      <c r="E82" s="31">
        <v>-2000</v>
      </c>
      <c r="F82" s="31">
        <v>-2000</v>
      </c>
    </row>
    <row r="83" spans="1:6" s="13" customFormat="1" x14ac:dyDescent="0.25">
      <c r="A83" s="27" t="s">
        <v>332</v>
      </c>
      <c r="B83" s="44" t="s">
        <v>54</v>
      </c>
      <c r="C83" s="31">
        <v>-7100</v>
      </c>
      <c r="D83" s="31">
        <v>-7100</v>
      </c>
      <c r="E83" s="31">
        <v>-7100</v>
      </c>
      <c r="F83" s="31">
        <v>-7100</v>
      </c>
    </row>
    <row r="84" spans="1:6" s="13" customFormat="1" x14ac:dyDescent="0.25">
      <c r="A84" s="27" t="s">
        <v>262</v>
      </c>
      <c r="B84" s="44"/>
    </row>
    <row r="85" spans="1:6" s="13" customFormat="1" x14ac:dyDescent="0.25">
      <c r="A85" s="27"/>
      <c r="B85" s="28" t="s">
        <v>78</v>
      </c>
      <c r="C85" s="3">
        <f>C71</f>
        <v>2021</v>
      </c>
      <c r="D85" s="3">
        <f>C85+1</f>
        <v>2022</v>
      </c>
      <c r="E85" s="3">
        <f>D85+1</f>
        <v>2023</v>
      </c>
      <c r="F85" s="3">
        <f>E85+1</f>
        <v>2024</v>
      </c>
    </row>
    <row r="86" spans="1:6" s="13" customFormat="1" x14ac:dyDescent="0.25">
      <c r="A86" s="27" t="s">
        <v>333</v>
      </c>
      <c r="B86" s="44" t="s">
        <v>79</v>
      </c>
      <c r="C86" s="26">
        <v>880</v>
      </c>
      <c r="D86" s="26">
        <v>1870</v>
      </c>
      <c r="E86" s="26">
        <v>2860</v>
      </c>
      <c r="F86" s="26">
        <v>2860</v>
      </c>
    </row>
    <row r="87" spans="1:6" s="13" customFormat="1" x14ac:dyDescent="0.25">
      <c r="A87" s="27" t="s">
        <v>334</v>
      </c>
      <c r="B87" s="44" t="s">
        <v>80</v>
      </c>
      <c r="C87" s="31">
        <v>758</v>
      </c>
      <c r="D87" s="31">
        <v>2115</v>
      </c>
      <c r="E87" s="31">
        <v>2115</v>
      </c>
      <c r="F87" s="31">
        <v>2115</v>
      </c>
    </row>
    <row r="88" spans="1:6" s="13" customFormat="1" ht="25.5" x14ac:dyDescent="0.25">
      <c r="A88" s="27" t="s">
        <v>335</v>
      </c>
      <c r="B88" s="44" t="s">
        <v>81</v>
      </c>
      <c r="C88" s="31">
        <v>684</v>
      </c>
      <c r="D88" s="31">
        <v>1844</v>
      </c>
      <c r="E88" s="31">
        <v>1844</v>
      </c>
      <c r="F88" s="31">
        <v>1844</v>
      </c>
    </row>
    <row r="89" spans="1:6" s="13" customFormat="1" x14ac:dyDescent="0.25">
      <c r="A89" s="27" t="s">
        <v>336</v>
      </c>
      <c r="B89" s="44" t="s">
        <v>82</v>
      </c>
      <c r="C89" s="35">
        <v>3040</v>
      </c>
      <c r="D89" s="35">
        <v>3040</v>
      </c>
      <c r="E89" s="35"/>
      <c r="F89" s="35"/>
    </row>
    <row r="90" spans="1:6" s="13" customFormat="1" x14ac:dyDescent="0.25">
      <c r="A90" s="27" t="s">
        <v>337</v>
      </c>
      <c r="B90" s="44" t="s">
        <v>83</v>
      </c>
      <c r="C90" s="35">
        <v>10000</v>
      </c>
      <c r="D90" s="35">
        <v>10000</v>
      </c>
      <c r="E90" s="35">
        <v>10000</v>
      </c>
      <c r="F90" s="35">
        <v>10000</v>
      </c>
    </row>
    <row r="91" spans="1:6" s="13" customFormat="1" ht="25.5" x14ac:dyDescent="0.25">
      <c r="A91" s="50" t="s">
        <v>338</v>
      </c>
      <c r="B91" s="76" t="s">
        <v>84</v>
      </c>
      <c r="C91" s="49">
        <v>-2100</v>
      </c>
      <c r="D91" s="49">
        <v>-2100</v>
      </c>
      <c r="E91" s="49">
        <v>-2100</v>
      </c>
      <c r="F91" s="49">
        <v>-2100</v>
      </c>
    </row>
    <row r="92" spans="1:6" s="13" customFormat="1" x14ac:dyDescent="0.25">
      <c r="A92" s="27" t="s">
        <v>339</v>
      </c>
      <c r="B92" s="76" t="s">
        <v>85</v>
      </c>
      <c r="C92" s="73">
        <v>700</v>
      </c>
      <c r="D92" s="73">
        <v>700</v>
      </c>
      <c r="E92" s="73">
        <v>700</v>
      </c>
      <c r="F92" s="73">
        <v>700</v>
      </c>
    </row>
    <row r="93" spans="1:6" s="13" customFormat="1" x14ac:dyDescent="0.25">
      <c r="A93" s="27" t="s">
        <v>340</v>
      </c>
      <c r="B93" s="44" t="s">
        <v>86</v>
      </c>
      <c r="C93" s="31">
        <v>-570</v>
      </c>
      <c r="D93" s="31">
        <v>-570</v>
      </c>
      <c r="E93" s="31">
        <v>-570</v>
      </c>
      <c r="F93" s="31">
        <v>-570</v>
      </c>
    </row>
    <row r="94" spans="1:6" s="13" customFormat="1" ht="25.5" x14ac:dyDescent="0.25">
      <c r="A94" s="27" t="s">
        <v>341</v>
      </c>
      <c r="B94" s="44" t="s">
        <v>87</v>
      </c>
      <c r="C94" s="31">
        <f>-550-520</f>
        <v>-1070</v>
      </c>
      <c r="D94" s="31">
        <f>-550-520</f>
        <v>-1070</v>
      </c>
      <c r="E94" s="31">
        <f>-550-520</f>
        <v>-1070</v>
      </c>
      <c r="F94" s="31">
        <f>-550-520</f>
        <v>-1070</v>
      </c>
    </row>
    <row r="95" spans="1:6" s="13" customFormat="1" x14ac:dyDescent="0.25">
      <c r="A95" s="27" t="s">
        <v>342</v>
      </c>
      <c r="B95" s="44" t="s">
        <v>88</v>
      </c>
      <c r="C95" s="31">
        <v>-360</v>
      </c>
      <c r="D95" s="31">
        <v>-360</v>
      </c>
      <c r="E95" s="31">
        <v>-360</v>
      </c>
      <c r="F95" s="31">
        <v>-360</v>
      </c>
    </row>
    <row r="96" spans="1:6" s="13" customFormat="1" ht="25.5" x14ac:dyDescent="0.25">
      <c r="A96" s="27" t="s">
        <v>343</v>
      </c>
      <c r="B96" s="44" t="s">
        <v>89</v>
      </c>
      <c r="C96" s="31">
        <v>-400</v>
      </c>
      <c r="D96" s="31">
        <v>-400</v>
      </c>
      <c r="E96" s="31">
        <v>-400</v>
      </c>
      <c r="F96" s="31">
        <v>-400</v>
      </c>
    </row>
    <row r="97" spans="1:6" s="13" customFormat="1" x14ac:dyDescent="0.25">
      <c r="A97" s="27" t="s">
        <v>344</v>
      </c>
      <c r="B97" s="71" t="s">
        <v>90</v>
      </c>
      <c r="C97" s="26">
        <v>7000</v>
      </c>
      <c r="D97" s="26">
        <v>7000</v>
      </c>
      <c r="E97" s="26">
        <v>7000</v>
      </c>
      <c r="F97" s="26">
        <v>7000</v>
      </c>
    </row>
    <row r="98" spans="1:6" x14ac:dyDescent="0.25">
      <c r="A98" s="27" t="s">
        <v>91</v>
      </c>
      <c r="B98" s="71" t="s">
        <v>92</v>
      </c>
      <c r="C98" s="26">
        <v>-7000</v>
      </c>
      <c r="D98" s="26">
        <v>-7000</v>
      </c>
      <c r="E98" s="26">
        <v>-7000</v>
      </c>
      <c r="F98" s="26">
        <v>-7000</v>
      </c>
    </row>
    <row r="99" spans="1:6" s="13" customFormat="1" x14ac:dyDescent="0.25">
      <c r="A99" s="14" t="s">
        <v>63</v>
      </c>
      <c r="B99" s="2" t="s">
        <v>93</v>
      </c>
      <c r="C99" s="20" t="e">
        <f>SUM(C72:C84)+SUM(C86:C98)</f>
        <v>#REF!</v>
      </c>
      <c r="D99" s="20">
        <f t="shared" ref="D99:F99" si="2">SUM(D72:D84)+SUM(D86:D98)</f>
        <v>10541</v>
      </c>
      <c r="E99" s="20">
        <f t="shared" si="2"/>
        <v>8491</v>
      </c>
      <c r="F99" s="20">
        <f t="shared" si="2"/>
        <v>8491</v>
      </c>
    </row>
    <row r="100" spans="1:6" s="13" customFormat="1" x14ac:dyDescent="0.25">
      <c r="A100" s="18"/>
      <c r="B100" s="5"/>
      <c r="C100" s="21"/>
      <c r="D100" s="21"/>
      <c r="E100" s="21"/>
      <c r="F100" s="21"/>
    </row>
    <row r="101" spans="1:6" s="13" customFormat="1" x14ac:dyDescent="0.25">
      <c r="A101" s="19"/>
      <c r="B101" s="7" t="s">
        <v>94</v>
      </c>
      <c r="C101" s="22"/>
      <c r="D101" s="22"/>
      <c r="E101" s="22"/>
      <c r="F101" s="22"/>
    </row>
    <row r="102" spans="1:6" s="13" customFormat="1" x14ac:dyDescent="0.25">
      <c r="A102" s="27" t="s">
        <v>262</v>
      </c>
      <c r="B102" s="28" t="s">
        <v>95</v>
      </c>
      <c r="C102" s="3">
        <f>C85</f>
        <v>2021</v>
      </c>
      <c r="D102" s="3">
        <f>C102+1</f>
        <v>2022</v>
      </c>
      <c r="E102" s="3">
        <f>D102+1</f>
        <v>2023</v>
      </c>
      <c r="F102" s="3">
        <f>E102+1</f>
        <v>2024</v>
      </c>
    </row>
    <row r="103" spans="1:6" s="13" customFormat="1" x14ac:dyDescent="0.25">
      <c r="A103" s="27" t="s">
        <v>345</v>
      </c>
      <c r="B103" s="44" t="s">
        <v>96</v>
      </c>
      <c r="C103" s="26"/>
      <c r="D103" s="26">
        <v>5000</v>
      </c>
      <c r="E103" s="26">
        <v>5000</v>
      </c>
      <c r="F103" s="24">
        <v>5000</v>
      </c>
    </row>
    <row r="104" spans="1:6" s="13" customFormat="1" x14ac:dyDescent="0.25">
      <c r="A104" s="27" t="s">
        <v>346</v>
      </c>
      <c r="B104" s="44" t="s">
        <v>97</v>
      </c>
      <c r="C104" s="26"/>
      <c r="D104" s="26"/>
      <c r="E104" s="26">
        <v>0</v>
      </c>
      <c r="F104" s="26">
        <v>1000</v>
      </c>
    </row>
    <row r="105" spans="1:6" s="13" customFormat="1" x14ac:dyDescent="0.25">
      <c r="A105" s="27" t="s">
        <v>347</v>
      </c>
      <c r="B105" s="44" t="s">
        <v>98</v>
      </c>
      <c r="C105" s="73"/>
      <c r="D105" s="73"/>
      <c r="E105" s="73"/>
      <c r="F105" s="73">
        <v>2000</v>
      </c>
    </row>
    <row r="106" spans="1:6" s="13" customFormat="1" x14ac:dyDescent="0.25">
      <c r="A106" s="27" t="s">
        <v>348</v>
      </c>
      <c r="B106" s="44" t="s">
        <v>99</v>
      </c>
      <c r="C106" s="31">
        <v>900</v>
      </c>
      <c r="D106" s="31">
        <v>1800</v>
      </c>
      <c r="E106" s="31">
        <v>3600</v>
      </c>
      <c r="F106" s="31">
        <v>6336</v>
      </c>
    </row>
    <row r="107" spans="1:6" s="13" customFormat="1" x14ac:dyDescent="0.25">
      <c r="A107" s="27" t="s">
        <v>349</v>
      </c>
      <c r="B107" s="44" t="s">
        <v>100</v>
      </c>
      <c r="C107" s="31">
        <v>1300</v>
      </c>
      <c r="D107" s="31"/>
      <c r="E107" s="31"/>
      <c r="F107" s="31"/>
    </row>
    <row r="108" spans="1:6" s="13" customFormat="1" x14ac:dyDescent="0.25">
      <c r="A108" s="27" t="s">
        <v>350</v>
      </c>
      <c r="B108" s="44" t="s">
        <v>101</v>
      </c>
      <c r="C108" s="73">
        <v>25</v>
      </c>
      <c r="D108" s="73"/>
      <c r="E108" s="73"/>
      <c r="F108" s="73"/>
    </row>
    <row r="109" spans="1:6" s="13" customFormat="1" x14ac:dyDescent="0.25">
      <c r="A109" s="27" t="s">
        <v>262</v>
      </c>
      <c r="B109" s="28" t="s">
        <v>102</v>
      </c>
      <c r="C109" s="3">
        <f>C102</f>
        <v>2021</v>
      </c>
      <c r="D109" s="3">
        <f>C109+1</f>
        <v>2022</v>
      </c>
      <c r="E109" s="3">
        <f>D109+1</f>
        <v>2023</v>
      </c>
      <c r="F109" s="3">
        <f>E109+1</f>
        <v>2024</v>
      </c>
    </row>
    <row r="110" spans="1:6" s="13" customFormat="1" x14ac:dyDescent="0.25">
      <c r="A110" s="27" t="s">
        <v>351</v>
      </c>
      <c r="B110" s="44" t="s">
        <v>103</v>
      </c>
      <c r="C110" s="24">
        <v>2500</v>
      </c>
      <c r="D110" s="24">
        <v>5000</v>
      </c>
      <c r="E110" s="24">
        <v>7500</v>
      </c>
      <c r="F110" s="24">
        <v>10000</v>
      </c>
    </row>
    <row r="111" spans="1:6" s="13" customFormat="1" x14ac:dyDescent="0.25">
      <c r="A111" s="27" t="s">
        <v>352</v>
      </c>
      <c r="B111" s="44" t="s">
        <v>104</v>
      </c>
      <c r="C111" s="40">
        <v>5000</v>
      </c>
      <c r="D111" s="40">
        <v>15000</v>
      </c>
      <c r="E111" s="40">
        <v>25000</v>
      </c>
      <c r="F111" s="40">
        <v>25000</v>
      </c>
    </row>
    <row r="112" spans="1:6" s="13" customFormat="1" x14ac:dyDescent="0.25">
      <c r="A112" s="27" t="s">
        <v>353</v>
      </c>
      <c r="B112" s="44" t="s">
        <v>105</v>
      </c>
      <c r="C112" s="40">
        <v>100</v>
      </c>
      <c r="D112" s="40">
        <v>100</v>
      </c>
      <c r="E112" s="40">
        <v>100</v>
      </c>
      <c r="F112" s="40">
        <v>100</v>
      </c>
    </row>
    <row r="113" spans="1:6" s="13" customFormat="1" x14ac:dyDescent="0.25">
      <c r="A113" s="60"/>
      <c r="B113" s="28" t="s">
        <v>106</v>
      </c>
      <c r="C113" s="3">
        <f>C109</f>
        <v>2021</v>
      </c>
      <c r="D113" s="3">
        <f>C113+1</f>
        <v>2022</v>
      </c>
      <c r="E113" s="3">
        <f>D113+1</f>
        <v>2023</v>
      </c>
      <c r="F113" s="3">
        <f>E113+1</f>
        <v>2024</v>
      </c>
    </row>
    <row r="114" spans="1:6" s="13" customFormat="1" x14ac:dyDescent="0.25">
      <c r="A114" s="27" t="s">
        <v>354</v>
      </c>
      <c r="B114" s="44" t="s">
        <v>107</v>
      </c>
      <c r="C114" s="24">
        <v>-450</v>
      </c>
      <c r="D114" s="24">
        <v>-1200</v>
      </c>
      <c r="E114" s="24">
        <v>-1800</v>
      </c>
      <c r="F114" s="24">
        <v>-2400</v>
      </c>
    </row>
    <row r="115" spans="1:6" s="13" customFormat="1" x14ac:dyDescent="0.25">
      <c r="A115" s="27" t="s">
        <v>355</v>
      </c>
      <c r="B115" s="44" t="s">
        <v>108</v>
      </c>
      <c r="C115" s="24">
        <v>-7630</v>
      </c>
      <c r="D115" s="24">
        <v>-7630</v>
      </c>
      <c r="E115" s="24">
        <v>-7630</v>
      </c>
      <c r="F115" s="24">
        <v>-7630</v>
      </c>
    </row>
    <row r="116" spans="1:6" s="13" customFormat="1" x14ac:dyDescent="0.25">
      <c r="A116" s="27" t="s">
        <v>356</v>
      </c>
      <c r="B116" s="44" t="s">
        <v>109</v>
      </c>
      <c r="C116" s="24">
        <v>10000</v>
      </c>
      <c r="D116" s="24">
        <v>10000</v>
      </c>
      <c r="E116" s="24">
        <v>10000</v>
      </c>
      <c r="F116" s="24">
        <v>10000</v>
      </c>
    </row>
    <row r="117" spans="1:6" s="13" customFormat="1" x14ac:dyDescent="0.25">
      <c r="A117" s="27" t="s">
        <v>357</v>
      </c>
      <c r="B117" s="44" t="s">
        <v>110</v>
      </c>
      <c r="C117" s="24">
        <v>5000</v>
      </c>
      <c r="D117" s="24">
        <v>5000</v>
      </c>
      <c r="E117" s="24">
        <v>5000</v>
      </c>
      <c r="F117" s="24">
        <v>5000</v>
      </c>
    </row>
    <row r="118" spans="1:6" s="13" customFormat="1" x14ac:dyDescent="0.25">
      <c r="A118" s="27" t="s">
        <v>358</v>
      </c>
      <c r="B118" s="44" t="s">
        <v>111</v>
      </c>
      <c r="C118" s="35"/>
      <c r="D118" s="35">
        <f>-11400-15856</f>
        <v>-27256</v>
      </c>
      <c r="E118" s="35">
        <f>D118</f>
        <v>-27256</v>
      </c>
      <c r="F118" s="35">
        <f>E118</f>
        <v>-27256</v>
      </c>
    </row>
    <row r="119" spans="1:6" s="13" customFormat="1" ht="25.5" x14ac:dyDescent="0.25">
      <c r="A119" s="27" t="s">
        <v>359</v>
      </c>
      <c r="B119" s="44" t="s">
        <v>112</v>
      </c>
      <c r="C119" s="75">
        <f>700+500+100+150+80+60</f>
        <v>1590</v>
      </c>
      <c r="D119" s="75">
        <f>700+500+100+150+80+60</f>
        <v>1590</v>
      </c>
      <c r="E119" s="75">
        <f>700+500+100+150+80+60</f>
        <v>1590</v>
      </c>
      <c r="F119" s="75">
        <f>700+500+100+150+80+60</f>
        <v>1590</v>
      </c>
    </row>
    <row r="120" spans="1:6" s="13" customFormat="1" x14ac:dyDescent="0.25">
      <c r="A120" s="27" t="s">
        <v>360</v>
      </c>
      <c r="B120" s="44" t="s">
        <v>113</v>
      </c>
      <c r="C120" s="73">
        <v>400</v>
      </c>
      <c r="D120" s="73">
        <v>400</v>
      </c>
      <c r="E120" s="73">
        <v>400</v>
      </c>
      <c r="F120" s="73">
        <v>400</v>
      </c>
    </row>
    <row r="121" spans="1:6" s="13" customFormat="1" x14ac:dyDescent="0.25">
      <c r="A121" s="27" t="s">
        <v>262</v>
      </c>
      <c r="B121" s="28" t="s">
        <v>114</v>
      </c>
      <c r="C121" s="3">
        <f>C113</f>
        <v>2021</v>
      </c>
      <c r="D121" s="3">
        <f>C121+1</f>
        <v>2022</v>
      </c>
      <c r="E121" s="3">
        <f>D121+1</f>
        <v>2023</v>
      </c>
      <c r="F121" s="3">
        <f>E121+1</f>
        <v>2024</v>
      </c>
    </row>
    <row r="122" spans="1:6" s="13" customFormat="1" x14ac:dyDescent="0.25">
      <c r="A122" s="27" t="s">
        <v>361</v>
      </c>
      <c r="B122" s="44" t="s">
        <v>115</v>
      </c>
      <c r="C122" s="24"/>
      <c r="D122" s="24"/>
      <c r="E122" s="24"/>
      <c r="F122" s="24">
        <v>1000</v>
      </c>
    </row>
    <row r="123" spans="1:6" s="13" customFormat="1" x14ac:dyDescent="0.25">
      <c r="A123" s="27" t="s">
        <v>362</v>
      </c>
      <c r="B123" s="44" t="s">
        <v>116</v>
      </c>
      <c r="C123" s="24"/>
      <c r="D123" s="24">
        <v>5000</v>
      </c>
      <c r="E123" s="24">
        <v>5000</v>
      </c>
      <c r="F123" s="24">
        <v>5000</v>
      </c>
    </row>
    <row r="124" spans="1:6" s="13" customFormat="1" ht="25.5" x14ac:dyDescent="0.25">
      <c r="A124" s="27" t="s">
        <v>363</v>
      </c>
      <c r="B124" s="44" t="s">
        <v>117</v>
      </c>
      <c r="C124" s="24">
        <v>5300</v>
      </c>
      <c r="D124" s="24">
        <v>5350</v>
      </c>
      <c r="E124" s="24">
        <v>5400</v>
      </c>
      <c r="F124" s="24">
        <v>5500</v>
      </c>
    </row>
    <row r="125" spans="1:6" s="13" customFormat="1" ht="25.5" x14ac:dyDescent="0.25">
      <c r="A125" s="27" t="s">
        <v>364</v>
      </c>
      <c r="B125" s="44" t="s">
        <v>118</v>
      </c>
      <c r="C125" s="31">
        <v>100</v>
      </c>
      <c r="D125" s="31">
        <v>100</v>
      </c>
      <c r="E125" s="31">
        <v>100</v>
      </c>
      <c r="F125" s="31">
        <v>1200</v>
      </c>
    </row>
    <row r="126" spans="1:6" s="13" customFormat="1" x14ac:dyDescent="0.25">
      <c r="A126" s="27" t="s">
        <v>365</v>
      </c>
      <c r="B126" s="44" t="s">
        <v>119</v>
      </c>
      <c r="C126" s="24">
        <v>3850</v>
      </c>
      <c r="D126" s="24">
        <v>3850</v>
      </c>
      <c r="E126" s="24">
        <v>3850</v>
      </c>
      <c r="F126" s="24">
        <v>3850</v>
      </c>
    </row>
    <row r="127" spans="1:6" s="13" customFormat="1" x14ac:dyDescent="0.25">
      <c r="A127" s="27" t="s">
        <v>366</v>
      </c>
      <c r="B127" s="44" t="s">
        <v>120</v>
      </c>
      <c r="C127" s="40">
        <f>900-95</f>
        <v>805</v>
      </c>
      <c r="D127" s="40">
        <f>900-95</f>
        <v>805</v>
      </c>
      <c r="E127" s="40">
        <f>900-95</f>
        <v>805</v>
      </c>
      <c r="F127" s="40">
        <f>900-95</f>
        <v>805</v>
      </c>
    </row>
    <row r="128" spans="1:6" s="13" customFormat="1" x14ac:dyDescent="0.25">
      <c r="A128" s="27" t="s">
        <v>367</v>
      </c>
      <c r="B128" s="44" t="s">
        <v>121</v>
      </c>
      <c r="C128" s="35">
        <v>-1400</v>
      </c>
      <c r="D128" s="35">
        <v>-1400</v>
      </c>
      <c r="E128" s="35">
        <v>-1400</v>
      </c>
      <c r="F128" s="35">
        <v>-1400</v>
      </c>
    </row>
    <row r="129" spans="1:6" s="13" customFormat="1" x14ac:dyDescent="0.25">
      <c r="A129" s="27"/>
      <c r="B129" s="28" t="s">
        <v>122</v>
      </c>
      <c r="C129" s="3">
        <f>C121</f>
        <v>2021</v>
      </c>
      <c r="D129" s="3">
        <f>C129+1</f>
        <v>2022</v>
      </c>
      <c r="E129" s="3">
        <f>D129+1</f>
        <v>2023</v>
      </c>
      <c r="F129" s="3">
        <f>E129+1</f>
        <v>2024</v>
      </c>
    </row>
    <row r="130" spans="1:6" s="13" customFormat="1" x14ac:dyDescent="0.25">
      <c r="A130" s="27" t="s">
        <v>368</v>
      </c>
      <c r="B130" s="44" t="s">
        <v>123</v>
      </c>
      <c r="C130" s="68">
        <v>0</v>
      </c>
      <c r="D130" s="54">
        <v>-1100</v>
      </c>
      <c r="E130" s="54">
        <v>-2200</v>
      </c>
      <c r="F130" s="54">
        <v>-3300</v>
      </c>
    </row>
    <row r="131" spans="1:6" s="13" customFormat="1" x14ac:dyDescent="0.25">
      <c r="A131" s="27" t="s">
        <v>369</v>
      </c>
      <c r="B131" s="44" t="s">
        <v>124</v>
      </c>
      <c r="C131" s="24">
        <f>16815-8200-8000</f>
        <v>615</v>
      </c>
      <c r="D131" s="23">
        <f>18271-8200-8000</f>
        <v>2071</v>
      </c>
      <c r="E131" s="23">
        <f>18999-8200-8000</f>
        <v>2799</v>
      </c>
      <c r="F131" s="23">
        <f>18999-8200-8000</f>
        <v>2799</v>
      </c>
    </row>
    <row r="132" spans="1:6" s="13" customFormat="1" x14ac:dyDescent="0.25">
      <c r="A132" s="27" t="s">
        <v>370</v>
      </c>
      <c r="B132" s="44" t="s">
        <v>125</v>
      </c>
      <c r="C132" s="53">
        <v>530</v>
      </c>
      <c r="D132" s="24">
        <v>530</v>
      </c>
      <c r="E132" s="24">
        <v>530</v>
      </c>
      <c r="F132" s="24">
        <v>530</v>
      </c>
    </row>
    <row r="133" spans="1:6" s="13" customFormat="1" x14ac:dyDescent="0.25">
      <c r="A133" s="27" t="s">
        <v>371</v>
      </c>
      <c r="B133" s="44" t="s">
        <v>126</v>
      </c>
      <c r="C133" s="24">
        <v>-12000</v>
      </c>
      <c r="D133" s="24">
        <v>-12000</v>
      </c>
      <c r="E133" s="24">
        <v>-12000</v>
      </c>
      <c r="F133" s="24">
        <v>-12000</v>
      </c>
    </row>
    <row r="134" spans="1:6" s="13" customFormat="1" x14ac:dyDescent="0.25">
      <c r="A134" s="27" t="s">
        <v>372</v>
      </c>
      <c r="B134" s="44" t="s">
        <v>127</v>
      </c>
      <c r="C134" s="75">
        <v>-2300</v>
      </c>
      <c r="D134" s="75">
        <v>-2300</v>
      </c>
      <c r="E134" s="75">
        <v>-2300</v>
      </c>
      <c r="F134" s="75">
        <v>-2300</v>
      </c>
    </row>
    <row r="135" spans="1:6" s="13" customFormat="1" x14ac:dyDescent="0.25">
      <c r="A135" s="27" t="s">
        <v>373</v>
      </c>
      <c r="B135" s="44" t="s">
        <v>128</v>
      </c>
      <c r="C135" s="31">
        <v>4200</v>
      </c>
      <c r="D135" s="31">
        <v>9800</v>
      </c>
      <c r="E135" s="31">
        <v>13600</v>
      </c>
      <c r="F135" s="31">
        <v>15300</v>
      </c>
    </row>
    <row r="136" spans="1:6" s="13" customFormat="1" x14ac:dyDescent="0.25">
      <c r="A136" s="27" t="s">
        <v>374</v>
      </c>
      <c r="B136" s="44" t="s">
        <v>128</v>
      </c>
      <c r="C136" s="31">
        <v>500</v>
      </c>
      <c r="D136" s="31">
        <v>800</v>
      </c>
      <c r="E136" s="31">
        <v>800</v>
      </c>
      <c r="F136" s="31">
        <f>1600+800</f>
        <v>2400</v>
      </c>
    </row>
    <row r="137" spans="1:6" s="13" customFormat="1" x14ac:dyDescent="0.25">
      <c r="A137" s="27" t="s">
        <v>262</v>
      </c>
      <c r="B137" s="28" t="s">
        <v>129</v>
      </c>
      <c r="C137" s="3">
        <f>C129</f>
        <v>2021</v>
      </c>
      <c r="D137" s="3">
        <f>C137+1</f>
        <v>2022</v>
      </c>
      <c r="E137" s="3">
        <f>D137+1</f>
        <v>2023</v>
      </c>
      <c r="F137" s="3">
        <f>E137+1</f>
        <v>2024</v>
      </c>
    </row>
    <row r="138" spans="1:6" s="13" customFormat="1" x14ac:dyDescent="0.25">
      <c r="A138" s="27" t="s">
        <v>375</v>
      </c>
      <c r="B138" s="44" t="s">
        <v>130</v>
      </c>
      <c r="C138" s="24">
        <v>0</v>
      </c>
      <c r="D138" s="24"/>
      <c r="E138" s="24"/>
      <c r="F138" s="35">
        <v>6000</v>
      </c>
    </row>
    <row r="139" spans="1:6" s="13" customFormat="1" x14ac:dyDescent="0.25">
      <c r="A139" s="27" t="s">
        <v>376</v>
      </c>
      <c r="B139" s="44" t="s">
        <v>131</v>
      </c>
      <c r="C139" s="35"/>
      <c r="D139" s="35">
        <v>8000</v>
      </c>
      <c r="E139" s="35">
        <f>D139</f>
        <v>8000</v>
      </c>
      <c r="F139" s="35">
        <f>E139</f>
        <v>8000</v>
      </c>
    </row>
    <row r="140" spans="1:6" s="13" customFormat="1" x14ac:dyDescent="0.25">
      <c r="A140" s="27" t="s">
        <v>377</v>
      </c>
      <c r="B140" s="44" t="s">
        <v>132</v>
      </c>
      <c r="C140" s="40">
        <v>0</v>
      </c>
      <c r="D140" s="40">
        <v>-2200</v>
      </c>
      <c r="E140" s="40">
        <v>-4700</v>
      </c>
      <c r="F140" s="40">
        <v>-4700</v>
      </c>
    </row>
    <row r="141" spans="1:6" s="13" customFormat="1" x14ac:dyDescent="0.25">
      <c r="A141" s="14" t="s">
        <v>63</v>
      </c>
      <c r="B141" s="2" t="s">
        <v>133</v>
      </c>
      <c r="C141" s="20">
        <f>SUM(C103:C108)+SUM(C110:C112)+SUM(C114:C120)+SUM(C122:C128)+SUM(C130:C136)+SUM(C138:C140)</f>
        <v>18935</v>
      </c>
      <c r="D141" s="20">
        <f t="shared" ref="D141:F141" si="3">SUM(D103:D108)+SUM(D110:D112)+SUM(D114:D120)+SUM(D122:D128)+SUM(D130:D136)+SUM(D138:D140)</f>
        <v>25110</v>
      </c>
      <c r="E141" s="20">
        <f t="shared" si="3"/>
        <v>39788</v>
      </c>
      <c r="F141" s="20">
        <f t="shared" si="3"/>
        <v>57824</v>
      </c>
    </row>
    <row r="142" spans="1:6" s="13" customFormat="1" x14ac:dyDescent="0.25">
      <c r="A142" s="18"/>
      <c r="B142" s="5"/>
      <c r="C142" s="21"/>
      <c r="D142" s="21"/>
      <c r="E142" s="21"/>
      <c r="F142" s="21"/>
    </row>
    <row r="143" spans="1:6" s="13" customFormat="1" x14ac:dyDescent="0.25">
      <c r="A143" s="19"/>
      <c r="B143" s="7" t="s">
        <v>134</v>
      </c>
      <c r="C143" s="22"/>
      <c r="D143" s="22"/>
      <c r="E143" s="22"/>
      <c r="F143" s="22"/>
    </row>
    <row r="144" spans="1:6" s="13" customFormat="1" x14ac:dyDescent="0.25">
      <c r="A144" s="60"/>
      <c r="B144" s="28" t="s">
        <v>135</v>
      </c>
      <c r="C144" s="3">
        <f>C137</f>
        <v>2021</v>
      </c>
      <c r="D144" s="3">
        <f>C144+1</f>
        <v>2022</v>
      </c>
      <c r="E144" s="3">
        <f>D144+1</f>
        <v>2023</v>
      </c>
      <c r="F144" s="3">
        <f>E144+1</f>
        <v>2024</v>
      </c>
    </row>
    <row r="145" spans="1:6" s="13" customFormat="1" x14ac:dyDescent="0.25">
      <c r="A145" s="27" t="s">
        <v>378</v>
      </c>
      <c r="B145" s="63" t="s">
        <v>136</v>
      </c>
      <c r="C145" s="24">
        <v>550</v>
      </c>
      <c r="D145" s="24">
        <v>550</v>
      </c>
      <c r="E145" s="24">
        <v>550</v>
      </c>
      <c r="F145" s="24">
        <v>550</v>
      </c>
    </row>
    <row r="146" spans="1:6" s="13" customFormat="1" x14ac:dyDescent="0.25">
      <c r="A146" s="27" t="s">
        <v>379</v>
      </c>
      <c r="B146" s="63" t="s">
        <v>137</v>
      </c>
      <c r="C146" s="24">
        <v>50</v>
      </c>
      <c r="D146" s="24">
        <v>50</v>
      </c>
      <c r="E146" s="24">
        <v>50</v>
      </c>
      <c r="F146" s="24">
        <v>50</v>
      </c>
    </row>
    <row r="147" spans="1:6" s="13" customFormat="1" x14ac:dyDescent="0.25">
      <c r="A147" s="27" t="s">
        <v>380</v>
      </c>
      <c r="B147" s="63" t="s">
        <v>138</v>
      </c>
      <c r="C147" s="24">
        <v>-600</v>
      </c>
      <c r="D147" s="24">
        <v>-600</v>
      </c>
      <c r="E147" s="24">
        <v>-600</v>
      </c>
      <c r="F147" s="24">
        <v>-600</v>
      </c>
    </row>
    <row r="148" spans="1:6" s="13" customFormat="1" x14ac:dyDescent="0.25">
      <c r="A148" s="27" t="s">
        <v>381</v>
      </c>
      <c r="B148" s="63" t="s">
        <v>139</v>
      </c>
      <c r="C148" s="24">
        <v>-1000</v>
      </c>
      <c r="D148" s="24">
        <v>-1000</v>
      </c>
      <c r="E148" s="24">
        <v>-1000</v>
      </c>
      <c r="F148" s="24">
        <v>-1000</v>
      </c>
    </row>
    <row r="149" spans="1:6" s="13" customFormat="1" x14ac:dyDescent="0.25">
      <c r="A149" s="27" t="s">
        <v>382</v>
      </c>
      <c r="B149" s="38" t="s">
        <v>140</v>
      </c>
      <c r="C149" s="35">
        <v>-1070</v>
      </c>
      <c r="D149" s="35">
        <v>-1070</v>
      </c>
      <c r="E149" s="35">
        <v>-1070</v>
      </c>
      <c r="F149" s="35">
        <v>-1070</v>
      </c>
    </row>
    <row r="150" spans="1:6" s="13" customFormat="1" x14ac:dyDescent="0.25">
      <c r="A150" s="27"/>
      <c r="B150" s="28" t="s">
        <v>141</v>
      </c>
      <c r="C150" s="24"/>
      <c r="D150" s="24"/>
      <c r="E150" s="24"/>
      <c r="F150" s="24"/>
    </row>
    <row r="151" spans="1:6" s="13" customFormat="1" x14ac:dyDescent="0.25">
      <c r="A151" s="27" t="s">
        <v>383</v>
      </c>
      <c r="B151" s="38" t="s">
        <v>142</v>
      </c>
      <c r="C151" s="35">
        <v>-1555</v>
      </c>
      <c r="D151" s="35">
        <v>-1855</v>
      </c>
      <c r="E151" s="35">
        <v>-1855</v>
      </c>
      <c r="F151" s="35">
        <v>-1855</v>
      </c>
    </row>
    <row r="152" spans="1:6" s="13" customFormat="1" x14ac:dyDescent="0.25">
      <c r="A152" s="27" t="s">
        <v>384</v>
      </c>
      <c r="B152" s="38" t="s">
        <v>143</v>
      </c>
      <c r="C152" s="35"/>
      <c r="D152" s="35">
        <v>-400</v>
      </c>
      <c r="E152" s="35">
        <v>-500</v>
      </c>
      <c r="F152" s="35">
        <v>-600</v>
      </c>
    </row>
    <row r="153" spans="1:6" s="13" customFormat="1" x14ac:dyDescent="0.25">
      <c r="A153" s="27" t="s">
        <v>385</v>
      </c>
      <c r="B153" s="38" t="s">
        <v>144</v>
      </c>
      <c r="C153" s="75">
        <v>-350</v>
      </c>
      <c r="D153" s="75">
        <v>-350</v>
      </c>
      <c r="E153" s="75">
        <v>-350</v>
      </c>
      <c r="F153" s="75">
        <v>-350</v>
      </c>
    </row>
    <row r="154" spans="1:6" s="13" customFormat="1" x14ac:dyDescent="0.25">
      <c r="A154" s="27" t="s">
        <v>386</v>
      </c>
      <c r="B154" s="38" t="s">
        <v>145</v>
      </c>
      <c r="C154" s="35">
        <v>-250</v>
      </c>
      <c r="D154" s="35">
        <v>-500</v>
      </c>
      <c r="E154" s="35">
        <v>-500</v>
      </c>
      <c r="F154" s="35">
        <v>-500</v>
      </c>
    </row>
    <row r="155" spans="1:6" s="13" customFormat="1" x14ac:dyDescent="0.25">
      <c r="A155" s="27" t="s">
        <v>387</v>
      </c>
      <c r="B155" s="39" t="s">
        <v>146</v>
      </c>
      <c r="C155" s="24">
        <v>-430</v>
      </c>
      <c r="D155" s="24">
        <v>-430</v>
      </c>
      <c r="E155" s="24">
        <v>-430</v>
      </c>
      <c r="F155" s="24">
        <v>-430</v>
      </c>
    </row>
    <row r="156" spans="1:6" s="13" customFormat="1" x14ac:dyDescent="0.25">
      <c r="A156" s="27" t="s">
        <v>388</v>
      </c>
      <c r="B156" s="39" t="s">
        <v>147</v>
      </c>
      <c r="C156" s="24">
        <v>0</v>
      </c>
      <c r="D156" s="24">
        <v>0</v>
      </c>
      <c r="E156" s="24">
        <v>50</v>
      </c>
      <c r="F156" s="24">
        <v>50</v>
      </c>
    </row>
    <row r="157" spans="1:6" s="13" customFormat="1" x14ac:dyDescent="0.25">
      <c r="A157" s="27" t="s">
        <v>389</v>
      </c>
      <c r="B157" s="39" t="s">
        <v>148</v>
      </c>
      <c r="C157" s="31">
        <v>460</v>
      </c>
      <c r="D157" s="31">
        <v>820</v>
      </c>
      <c r="E157" s="31">
        <v>820</v>
      </c>
      <c r="F157" s="31">
        <v>820</v>
      </c>
    </row>
    <row r="158" spans="1:6" s="13" customFormat="1" x14ac:dyDescent="0.25">
      <c r="A158" s="27" t="s">
        <v>390</v>
      </c>
      <c r="B158" s="39" t="s">
        <v>148</v>
      </c>
      <c r="C158" s="31"/>
      <c r="D158" s="31"/>
      <c r="E158" s="31">
        <v>1500</v>
      </c>
      <c r="F158" s="31">
        <v>3000</v>
      </c>
    </row>
    <row r="159" spans="1:6" s="13" customFormat="1" x14ac:dyDescent="0.25">
      <c r="A159" s="27"/>
      <c r="B159" s="28"/>
      <c r="C159" s="24"/>
      <c r="D159" s="24"/>
      <c r="E159" s="24"/>
      <c r="F159" s="24"/>
    </row>
    <row r="160" spans="1:6" s="13" customFormat="1" x14ac:dyDescent="0.25">
      <c r="A160" s="14" t="s">
        <v>63</v>
      </c>
      <c r="B160" s="2" t="s">
        <v>149</v>
      </c>
      <c r="C160" s="20">
        <f>SUM(C145:C159)</f>
        <v>-4195</v>
      </c>
      <c r="D160" s="20">
        <f t="shared" ref="D160:F160" si="4">SUM(D145:D159)</f>
        <v>-4785</v>
      </c>
      <c r="E160" s="20">
        <f t="shared" si="4"/>
        <v>-3335</v>
      </c>
      <c r="F160" s="20">
        <f t="shared" si="4"/>
        <v>-1935</v>
      </c>
    </row>
    <row r="161" spans="1:6" s="13" customFormat="1" x14ac:dyDescent="0.25">
      <c r="A161" s="18"/>
      <c r="B161" s="5"/>
      <c r="C161" s="21"/>
      <c r="D161" s="21"/>
      <c r="E161" s="21"/>
      <c r="F161" s="21"/>
    </row>
    <row r="162" spans="1:6" s="13" customFormat="1" x14ac:dyDescent="0.25">
      <c r="A162" s="19"/>
      <c r="B162" s="46" t="s">
        <v>150</v>
      </c>
      <c r="C162" s="3">
        <f>C144</f>
        <v>2021</v>
      </c>
      <c r="D162" s="3">
        <f>C162+1</f>
        <v>2022</v>
      </c>
      <c r="E162" s="3">
        <f>D162+1</f>
        <v>2023</v>
      </c>
      <c r="F162" s="3">
        <f>E162+1</f>
        <v>2024</v>
      </c>
    </row>
    <row r="163" spans="1:6" s="13" customFormat="1" x14ac:dyDescent="0.25">
      <c r="A163" s="27" t="s">
        <v>391</v>
      </c>
      <c r="B163" s="63" t="s">
        <v>151</v>
      </c>
      <c r="C163" s="40">
        <v>-730</v>
      </c>
      <c r="D163" s="40">
        <v>-730</v>
      </c>
      <c r="E163" s="40">
        <v>-730</v>
      </c>
      <c r="F163" s="40">
        <v>-730</v>
      </c>
    </row>
    <row r="164" spans="1:6" s="13" customFormat="1" x14ac:dyDescent="0.25">
      <c r="A164" s="27" t="s">
        <v>392</v>
      </c>
      <c r="B164" s="44" t="s">
        <v>111</v>
      </c>
      <c r="C164" s="61">
        <f>-11000+7310-1200+250</f>
        <v>-4640</v>
      </c>
      <c r="D164" s="61">
        <f>-11000+8110-1200-710</f>
        <v>-4800</v>
      </c>
      <c r="E164" s="61">
        <f>-11000+8110-1200-710</f>
        <v>-4800</v>
      </c>
      <c r="F164" s="61">
        <f>-11000+8110-1200-710</f>
        <v>-4800</v>
      </c>
    </row>
    <row r="165" spans="1:6" s="13" customFormat="1" x14ac:dyDescent="0.25">
      <c r="A165" s="27" t="s">
        <v>262</v>
      </c>
      <c r="B165" s="62"/>
      <c r="C165" s="64"/>
      <c r="D165" s="64"/>
      <c r="E165" s="64"/>
      <c r="F165" s="64"/>
    </row>
    <row r="166" spans="1:6" s="13" customFormat="1" x14ac:dyDescent="0.25">
      <c r="A166" s="19" t="s">
        <v>262</v>
      </c>
      <c r="B166" s="36" t="s">
        <v>152</v>
      </c>
      <c r="C166" s="3">
        <f>C162</f>
        <v>2021</v>
      </c>
      <c r="D166" s="3">
        <f>C166+1</f>
        <v>2022</v>
      </c>
      <c r="E166" s="3">
        <f>D166+1</f>
        <v>2023</v>
      </c>
      <c r="F166" s="3">
        <f>E166+1</f>
        <v>2024</v>
      </c>
    </row>
    <row r="167" spans="1:6" s="13" customFormat="1" ht="25.5" x14ac:dyDescent="0.25">
      <c r="A167" s="27" t="s">
        <v>393</v>
      </c>
      <c r="B167" s="39" t="s">
        <v>153</v>
      </c>
      <c r="C167" s="24">
        <v>1000</v>
      </c>
      <c r="D167" s="24">
        <v>1500</v>
      </c>
      <c r="E167" s="24">
        <v>1500</v>
      </c>
      <c r="F167" s="40">
        <v>1500</v>
      </c>
    </row>
    <row r="168" spans="1:6" s="13" customFormat="1" x14ac:dyDescent="0.25">
      <c r="A168" s="27" t="s">
        <v>262</v>
      </c>
      <c r="B168" s="38"/>
      <c r="C168" s="40"/>
      <c r="D168" s="40"/>
      <c r="E168" s="40"/>
      <c r="F168" s="40"/>
    </row>
    <row r="169" spans="1:6" s="13" customFormat="1" x14ac:dyDescent="0.25">
      <c r="A169" s="27" t="s">
        <v>262</v>
      </c>
      <c r="B169" s="36" t="s">
        <v>154</v>
      </c>
      <c r="C169" s="3">
        <f>C166</f>
        <v>2021</v>
      </c>
      <c r="D169" s="3">
        <f>C169+1</f>
        <v>2022</v>
      </c>
      <c r="E169" s="3">
        <f>D169+1</f>
        <v>2023</v>
      </c>
      <c r="F169" s="3">
        <f>E169+1</f>
        <v>2024</v>
      </c>
    </row>
    <row r="170" spans="1:6" s="13" customFormat="1" ht="25.5" x14ac:dyDescent="0.25">
      <c r="A170" s="27" t="s">
        <v>394</v>
      </c>
      <c r="B170" s="63" t="s">
        <v>155</v>
      </c>
      <c r="C170" s="40">
        <v>0</v>
      </c>
      <c r="D170" s="40">
        <v>-800</v>
      </c>
      <c r="E170" s="40">
        <v>-800</v>
      </c>
      <c r="F170" s="40">
        <v>-800</v>
      </c>
    </row>
    <row r="171" spans="1:6" s="13" customFormat="1" x14ac:dyDescent="0.25">
      <c r="A171" s="27" t="s">
        <v>395</v>
      </c>
      <c r="B171" s="63" t="s">
        <v>156</v>
      </c>
      <c r="C171" s="40">
        <v>450</v>
      </c>
      <c r="D171" s="40">
        <v>450</v>
      </c>
      <c r="E171" s="40"/>
      <c r="F171" s="40"/>
    </row>
    <row r="172" spans="1:6" s="13" customFormat="1" x14ac:dyDescent="0.25">
      <c r="A172" s="27" t="s">
        <v>396</v>
      </c>
      <c r="B172" s="63" t="s">
        <v>157</v>
      </c>
      <c r="C172" s="40">
        <v>-450</v>
      </c>
      <c r="D172" s="40">
        <v>0</v>
      </c>
      <c r="E172" s="40">
        <v>0</v>
      </c>
      <c r="F172" s="40">
        <v>0</v>
      </c>
    </row>
    <row r="173" spans="1:6" s="13" customFormat="1" x14ac:dyDescent="0.25">
      <c r="A173" s="27" t="s">
        <v>262</v>
      </c>
      <c r="B173" s="63"/>
      <c r="C173" s="40"/>
      <c r="D173" s="40"/>
      <c r="E173" s="40"/>
      <c r="F173" s="40"/>
    </row>
    <row r="174" spans="1:6" s="13" customFormat="1" x14ac:dyDescent="0.25">
      <c r="A174" s="27" t="s">
        <v>262</v>
      </c>
      <c r="B174" s="36" t="s">
        <v>158</v>
      </c>
      <c r="C174" s="3">
        <f>C169</f>
        <v>2021</v>
      </c>
      <c r="D174" s="3">
        <f>C174+1</f>
        <v>2022</v>
      </c>
      <c r="E174" s="3">
        <f>D174+1</f>
        <v>2023</v>
      </c>
      <c r="F174" s="3">
        <f>E174+1</f>
        <v>2024</v>
      </c>
    </row>
    <row r="175" spans="1:6" s="13" customFormat="1" x14ac:dyDescent="0.25">
      <c r="A175" s="16" t="s">
        <v>397</v>
      </c>
      <c r="B175" s="29" t="s">
        <v>159</v>
      </c>
      <c r="C175" s="24">
        <v>-1900</v>
      </c>
      <c r="D175" s="24">
        <v>-1900</v>
      </c>
      <c r="E175" s="24">
        <v>-1900</v>
      </c>
      <c r="F175" s="24">
        <v>-1900</v>
      </c>
    </row>
    <row r="176" spans="1:6" s="13" customFormat="1" x14ac:dyDescent="0.25">
      <c r="A176" s="16" t="s">
        <v>398</v>
      </c>
      <c r="B176" s="39" t="s">
        <v>160</v>
      </c>
      <c r="C176" s="24">
        <v>800</v>
      </c>
      <c r="D176" s="24">
        <v>800</v>
      </c>
      <c r="E176" s="24">
        <v>800</v>
      </c>
      <c r="F176" s="24">
        <v>800</v>
      </c>
    </row>
    <row r="177" spans="1:6" s="13" customFormat="1" x14ac:dyDescent="0.25">
      <c r="A177" s="16" t="s">
        <v>399</v>
      </c>
      <c r="B177" s="38" t="s">
        <v>161</v>
      </c>
      <c r="C177" s="40">
        <v>400</v>
      </c>
      <c r="D177" s="40">
        <v>-150</v>
      </c>
      <c r="E177" s="40">
        <v>-500</v>
      </c>
      <c r="F177" s="40">
        <v>-500</v>
      </c>
    </row>
    <row r="178" spans="1:6" s="13" customFormat="1" x14ac:dyDescent="0.25">
      <c r="A178" s="16" t="s">
        <v>400</v>
      </c>
      <c r="B178" s="38" t="s">
        <v>162</v>
      </c>
      <c r="C178" s="40">
        <v>-3200</v>
      </c>
      <c r="D178" s="40">
        <v>900</v>
      </c>
      <c r="E178" s="40">
        <v>3400</v>
      </c>
      <c r="F178" s="40">
        <v>3400</v>
      </c>
    </row>
    <row r="179" spans="1:6" s="13" customFormat="1" x14ac:dyDescent="0.25">
      <c r="A179" s="16" t="s">
        <v>401</v>
      </c>
      <c r="B179" s="38" t="s">
        <v>163</v>
      </c>
      <c r="C179" s="40">
        <v>0</v>
      </c>
      <c r="D179" s="40">
        <v>0</v>
      </c>
      <c r="E179" s="40">
        <v>-350</v>
      </c>
      <c r="F179" s="40">
        <v>-350</v>
      </c>
    </row>
    <row r="180" spans="1:6" s="13" customFormat="1" x14ac:dyDescent="0.25">
      <c r="A180" s="16" t="s">
        <v>402</v>
      </c>
      <c r="B180" s="38" t="s">
        <v>164</v>
      </c>
      <c r="C180" s="40">
        <v>-750</v>
      </c>
      <c r="D180" s="40">
        <v>-750</v>
      </c>
      <c r="E180" s="40">
        <v>-750</v>
      </c>
      <c r="F180" s="40">
        <v>-750</v>
      </c>
    </row>
    <row r="181" spans="1:6" s="13" customFormat="1" x14ac:dyDescent="0.25">
      <c r="A181" s="16" t="s">
        <v>403</v>
      </c>
      <c r="B181" s="38" t="s">
        <v>165</v>
      </c>
      <c r="C181" s="31">
        <v>9500</v>
      </c>
      <c r="D181" s="31">
        <v>11500</v>
      </c>
      <c r="E181" s="31">
        <v>11500</v>
      </c>
      <c r="F181" s="31">
        <v>11500</v>
      </c>
    </row>
    <row r="182" spans="1:6" s="13" customFormat="1" x14ac:dyDescent="0.2">
      <c r="A182" s="16" t="s">
        <v>404</v>
      </c>
      <c r="B182" s="70" t="s">
        <v>166</v>
      </c>
      <c r="C182" s="61">
        <v>-100</v>
      </c>
      <c r="D182" s="61">
        <v>-200</v>
      </c>
      <c r="E182" s="61">
        <v>-200</v>
      </c>
      <c r="F182" s="61">
        <v>-200</v>
      </c>
    </row>
    <row r="183" spans="1:6" s="13" customFormat="1" x14ac:dyDescent="0.2">
      <c r="A183" s="16" t="s">
        <v>405</v>
      </c>
      <c r="B183" s="70" t="s">
        <v>167</v>
      </c>
      <c r="C183" s="61">
        <v>-700</v>
      </c>
      <c r="D183" s="61">
        <v>-1400</v>
      </c>
      <c r="E183" s="61">
        <v>-1400</v>
      </c>
      <c r="F183" s="61">
        <v>-1400</v>
      </c>
    </row>
    <row r="184" spans="1:6" s="13" customFormat="1" x14ac:dyDescent="0.2">
      <c r="A184" s="16" t="s">
        <v>406</v>
      </c>
      <c r="B184" s="69" t="s">
        <v>168</v>
      </c>
      <c r="C184" s="40">
        <v>-250</v>
      </c>
      <c r="D184" s="40">
        <v>-500</v>
      </c>
      <c r="E184" s="40">
        <v>-500</v>
      </c>
      <c r="F184" s="40">
        <v>-500</v>
      </c>
    </row>
    <row r="185" spans="1:6" s="13" customFormat="1" x14ac:dyDescent="0.2">
      <c r="A185" s="16" t="s">
        <v>407</v>
      </c>
      <c r="B185" s="69" t="s">
        <v>169</v>
      </c>
      <c r="C185" s="40">
        <v>160</v>
      </c>
      <c r="D185" s="40">
        <v>160</v>
      </c>
      <c r="E185" s="40">
        <v>160</v>
      </c>
      <c r="F185" s="40">
        <v>160</v>
      </c>
    </row>
    <row r="186" spans="1:6" s="13" customFormat="1" x14ac:dyDescent="0.25">
      <c r="A186" s="16" t="s">
        <v>262</v>
      </c>
      <c r="B186" s="36" t="s">
        <v>170</v>
      </c>
      <c r="C186" s="3">
        <f>C174</f>
        <v>2021</v>
      </c>
      <c r="D186" s="3">
        <f>C186+1</f>
        <v>2022</v>
      </c>
      <c r="E186" s="3">
        <f>D186+1</f>
        <v>2023</v>
      </c>
      <c r="F186" s="3">
        <f>E186+1</f>
        <v>2024</v>
      </c>
    </row>
    <row r="187" spans="1:6" s="13" customFormat="1" x14ac:dyDescent="0.2">
      <c r="A187" s="16" t="s">
        <v>408</v>
      </c>
      <c r="B187" s="70" t="s">
        <v>171</v>
      </c>
      <c r="C187" s="40">
        <v>-400</v>
      </c>
      <c r="D187" s="40">
        <v>-400</v>
      </c>
      <c r="E187" s="40">
        <v>-400</v>
      </c>
      <c r="F187" s="40">
        <v>-400</v>
      </c>
    </row>
    <row r="188" spans="1:6" s="13" customFormat="1" x14ac:dyDescent="0.2">
      <c r="A188" s="16" t="s">
        <v>409</v>
      </c>
      <c r="B188" s="70" t="s">
        <v>172</v>
      </c>
      <c r="C188" s="40">
        <v>-1000</v>
      </c>
      <c r="D188" s="40">
        <v>-1000</v>
      </c>
      <c r="E188" s="40">
        <v>-1000</v>
      </c>
      <c r="F188" s="40">
        <v>-1000</v>
      </c>
    </row>
    <row r="189" spans="1:6" s="13" customFormat="1" x14ac:dyDescent="0.25">
      <c r="A189" s="16" t="s">
        <v>262</v>
      </c>
      <c r="B189" s="36"/>
      <c r="C189" s="40"/>
      <c r="D189" s="40"/>
      <c r="E189" s="40"/>
      <c r="F189" s="40"/>
    </row>
    <row r="190" spans="1:6" s="13" customFormat="1" x14ac:dyDescent="0.25">
      <c r="A190" s="16" t="s">
        <v>262</v>
      </c>
      <c r="B190" s="36" t="s">
        <v>173</v>
      </c>
      <c r="C190" s="3">
        <f>C186</f>
        <v>2021</v>
      </c>
      <c r="D190" s="3">
        <f>C190+1</f>
        <v>2022</v>
      </c>
      <c r="E190" s="3">
        <f>D190+1</f>
        <v>2023</v>
      </c>
      <c r="F190" s="3">
        <f>E190+1</f>
        <v>2024</v>
      </c>
    </row>
    <row r="191" spans="1:6" s="13" customFormat="1" x14ac:dyDescent="0.2">
      <c r="A191" s="16" t="s">
        <v>410</v>
      </c>
      <c r="B191" s="70" t="s">
        <v>174</v>
      </c>
      <c r="C191" s="40">
        <v>-200</v>
      </c>
      <c r="D191" s="40">
        <v>-200</v>
      </c>
      <c r="E191" s="40">
        <v>-200</v>
      </c>
      <c r="F191" s="40">
        <v>-200</v>
      </c>
    </row>
    <row r="192" spans="1:6" s="13" customFormat="1" x14ac:dyDescent="0.2">
      <c r="A192" s="16" t="s">
        <v>411</v>
      </c>
      <c r="B192" s="70" t="s">
        <v>175</v>
      </c>
      <c r="C192" s="40">
        <v>-900</v>
      </c>
      <c r="D192" s="40">
        <v>-900</v>
      </c>
      <c r="E192" s="40">
        <v>-900</v>
      </c>
      <c r="F192" s="40">
        <v>-900</v>
      </c>
    </row>
    <row r="193" spans="1:6" s="13" customFormat="1" x14ac:dyDescent="0.2">
      <c r="A193" s="16" t="s">
        <v>262</v>
      </c>
      <c r="B193" s="69"/>
      <c r="C193" s="40"/>
      <c r="D193" s="40"/>
      <c r="E193" s="40"/>
      <c r="F193" s="40"/>
    </row>
    <row r="194" spans="1:6" s="13" customFormat="1" x14ac:dyDescent="0.25">
      <c r="A194" s="16" t="s">
        <v>262</v>
      </c>
      <c r="B194" s="36" t="s">
        <v>176</v>
      </c>
      <c r="C194" s="3">
        <f>C186</f>
        <v>2021</v>
      </c>
      <c r="D194" s="3">
        <f>C194+1</f>
        <v>2022</v>
      </c>
      <c r="E194" s="3">
        <f>D194+1</f>
        <v>2023</v>
      </c>
      <c r="F194" s="3">
        <f>E194+1</f>
        <v>2024</v>
      </c>
    </row>
    <row r="195" spans="1:6" s="13" customFormat="1" x14ac:dyDescent="0.2">
      <c r="A195" s="16" t="s">
        <v>412</v>
      </c>
      <c r="B195" s="70" t="s">
        <v>177</v>
      </c>
      <c r="C195" s="24">
        <v>-1600</v>
      </c>
      <c r="D195" s="24">
        <v>-1600</v>
      </c>
      <c r="E195" s="24">
        <v>-1600</v>
      </c>
      <c r="F195" s="40">
        <v>-1600</v>
      </c>
    </row>
    <row r="196" spans="1:6" s="13" customFormat="1" x14ac:dyDescent="0.25">
      <c r="A196" s="16" t="s">
        <v>413</v>
      </c>
      <c r="B196" s="39" t="s">
        <v>178</v>
      </c>
      <c r="C196" s="24">
        <v>-180</v>
      </c>
      <c r="D196" s="24">
        <v>-180</v>
      </c>
      <c r="E196" s="24">
        <v>-180</v>
      </c>
      <c r="F196" s="40">
        <v>-180</v>
      </c>
    </row>
    <row r="197" spans="1:6" s="13" customFormat="1" x14ac:dyDescent="0.25">
      <c r="A197" s="16" t="s">
        <v>262</v>
      </c>
      <c r="B197" s="38"/>
      <c r="C197" s="40"/>
      <c r="D197" s="40"/>
      <c r="E197" s="40"/>
      <c r="F197" s="40"/>
    </row>
    <row r="198" spans="1:6" s="13" customFormat="1" x14ac:dyDescent="0.25">
      <c r="A198" s="16" t="s">
        <v>262</v>
      </c>
      <c r="B198" s="36" t="s">
        <v>179</v>
      </c>
      <c r="C198" s="3">
        <f>C194</f>
        <v>2021</v>
      </c>
      <c r="D198" s="3">
        <f>C198+1</f>
        <v>2022</v>
      </c>
      <c r="E198" s="3">
        <f>D198+1</f>
        <v>2023</v>
      </c>
      <c r="F198" s="3">
        <f>E198+1</f>
        <v>2024</v>
      </c>
    </row>
    <row r="199" spans="1:6" s="13" customFormat="1" x14ac:dyDescent="0.2">
      <c r="A199" s="16" t="s">
        <v>414</v>
      </c>
      <c r="B199" s="70" t="s">
        <v>180</v>
      </c>
      <c r="C199" s="40">
        <v>-1170</v>
      </c>
      <c r="D199" s="40">
        <v>-1170</v>
      </c>
      <c r="E199" s="40">
        <v>-1170</v>
      </c>
      <c r="F199" s="40">
        <v>-1170</v>
      </c>
    </row>
    <row r="200" spans="1:6" s="13" customFormat="1" x14ac:dyDescent="0.2">
      <c r="A200" s="16" t="s">
        <v>262</v>
      </c>
      <c r="B200" s="70"/>
      <c r="C200" s="40"/>
      <c r="D200" s="40"/>
      <c r="E200" s="40"/>
      <c r="F200" s="40"/>
    </row>
    <row r="201" spans="1:6" s="13" customFormat="1" x14ac:dyDescent="0.25">
      <c r="A201" s="16" t="s">
        <v>262</v>
      </c>
      <c r="B201" s="36" t="s">
        <v>181</v>
      </c>
      <c r="C201" s="40"/>
      <c r="D201" s="40"/>
      <c r="E201" s="40"/>
      <c r="F201" s="40"/>
    </row>
    <row r="202" spans="1:6" s="13" customFormat="1" x14ac:dyDescent="0.25">
      <c r="A202" s="16" t="s">
        <v>415</v>
      </c>
      <c r="B202" s="72" t="s">
        <v>182</v>
      </c>
      <c r="C202" s="40">
        <v>-510</v>
      </c>
      <c r="D202" s="40">
        <v>-510</v>
      </c>
      <c r="E202" s="40">
        <v>-510</v>
      </c>
      <c r="F202" s="40">
        <v>-510</v>
      </c>
    </row>
    <row r="203" spans="1:6" s="13" customFormat="1" x14ac:dyDescent="0.25">
      <c r="A203" s="16" t="s">
        <v>416</v>
      </c>
      <c r="B203" s="38" t="s">
        <v>183</v>
      </c>
      <c r="C203" s="40">
        <v>-200</v>
      </c>
      <c r="D203" s="40">
        <v>-200</v>
      </c>
      <c r="E203" s="40">
        <v>-200</v>
      </c>
      <c r="F203" s="40">
        <v>-200</v>
      </c>
    </row>
    <row r="204" spans="1:6" s="13" customFormat="1" x14ac:dyDescent="0.25">
      <c r="A204" s="16" t="s">
        <v>417</v>
      </c>
      <c r="B204" s="38" t="s">
        <v>184</v>
      </c>
      <c r="C204" s="40">
        <v>-350</v>
      </c>
      <c r="D204" s="40">
        <v>-350</v>
      </c>
      <c r="E204" s="40">
        <v>-350</v>
      </c>
      <c r="F204" s="40">
        <v>-350</v>
      </c>
    </row>
    <row r="205" spans="1:6" s="13" customFormat="1" x14ac:dyDescent="0.25">
      <c r="A205" s="16" t="s">
        <v>262</v>
      </c>
      <c r="B205" s="38"/>
      <c r="C205" s="40"/>
      <c r="D205" s="40"/>
      <c r="E205" s="40"/>
      <c r="F205" s="40"/>
    </row>
    <row r="206" spans="1:6" s="13" customFormat="1" x14ac:dyDescent="0.25">
      <c r="A206" s="16" t="s">
        <v>262</v>
      </c>
      <c r="B206" s="36" t="s">
        <v>185</v>
      </c>
      <c r="C206" s="3">
        <f>C194</f>
        <v>2021</v>
      </c>
      <c r="D206" s="3">
        <f>C206+1</f>
        <v>2022</v>
      </c>
      <c r="E206" s="3">
        <f>D206+1</f>
        <v>2023</v>
      </c>
      <c r="F206" s="3">
        <f>E206+1</f>
        <v>2024</v>
      </c>
    </row>
    <row r="207" spans="1:6" s="55" customFormat="1" x14ac:dyDescent="0.25">
      <c r="A207" s="59" t="s">
        <v>262</v>
      </c>
      <c r="B207" s="39" t="s">
        <v>186</v>
      </c>
      <c r="C207" s="40">
        <v>0</v>
      </c>
      <c r="D207" s="40">
        <v>0</v>
      </c>
      <c r="E207" s="40">
        <v>0</v>
      </c>
      <c r="F207" s="40">
        <v>0</v>
      </c>
    </row>
    <row r="208" spans="1:6" s="55" customFormat="1" x14ac:dyDescent="0.25">
      <c r="A208" s="59" t="s">
        <v>262</v>
      </c>
      <c r="B208" s="39" t="s">
        <v>187</v>
      </c>
      <c r="C208" s="40">
        <v>0</v>
      </c>
      <c r="D208" s="40">
        <v>0</v>
      </c>
      <c r="E208" s="40">
        <v>0</v>
      </c>
      <c r="F208" s="40">
        <v>0</v>
      </c>
    </row>
    <row r="209" spans="1:6" s="55" customFormat="1" x14ac:dyDescent="0.25">
      <c r="A209" s="59" t="s">
        <v>262</v>
      </c>
      <c r="B209" s="39" t="s">
        <v>188</v>
      </c>
      <c r="C209" s="40">
        <v>0</v>
      </c>
      <c r="D209" s="40">
        <v>0</v>
      </c>
      <c r="E209" s="40">
        <v>0</v>
      </c>
      <c r="F209" s="40">
        <v>0</v>
      </c>
    </row>
    <row r="210" spans="1:6" s="55" customFormat="1" x14ac:dyDescent="0.25">
      <c r="A210" s="59" t="s">
        <v>418</v>
      </c>
      <c r="B210" s="39" t="s">
        <v>189</v>
      </c>
      <c r="C210" s="24">
        <v>-420</v>
      </c>
      <c r="D210" s="24">
        <v>-420</v>
      </c>
      <c r="E210" s="24">
        <v>-420</v>
      </c>
      <c r="F210" s="24">
        <v>-420</v>
      </c>
    </row>
    <row r="211" spans="1:6" s="55" customFormat="1" x14ac:dyDescent="0.25">
      <c r="A211" s="59" t="s">
        <v>419</v>
      </c>
      <c r="B211" s="39" t="s">
        <v>190</v>
      </c>
      <c r="C211" s="24">
        <v>-2050</v>
      </c>
      <c r="D211" s="24">
        <v>-2300</v>
      </c>
      <c r="E211" s="24">
        <v>-2300</v>
      </c>
      <c r="F211" s="24">
        <v>-2300</v>
      </c>
    </row>
    <row r="212" spans="1:6" s="55" customFormat="1" x14ac:dyDescent="0.25">
      <c r="A212" s="59" t="s">
        <v>420</v>
      </c>
      <c r="B212" s="39" t="s">
        <v>191</v>
      </c>
      <c r="C212" s="40">
        <f>-(C210+C211)</f>
        <v>2470</v>
      </c>
      <c r="D212" s="40">
        <f>-(D210+D211)</f>
        <v>2720</v>
      </c>
      <c r="E212" s="40">
        <f>-(E210+E211)</f>
        <v>2720</v>
      </c>
      <c r="F212" s="40">
        <f>-(F210+F211)</f>
        <v>2720</v>
      </c>
    </row>
    <row r="213" spans="1:6" s="55" customFormat="1" x14ac:dyDescent="0.25">
      <c r="A213" s="59" t="s">
        <v>262</v>
      </c>
      <c r="B213" s="39" t="s">
        <v>192</v>
      </c>
      <c r="C213" s="40">
        <v>0</v>
      </c>
      <c r="D213" s="40">
        <v>0</v>
      </c>
      <c r="E213" s="40">
        <v>0</v>
      </c>
      <c r="F213" s="40">
        <v>0</v>
      </c>
    </row>
    <row r="214" spans="1:6" s="55" customFormat="1" x14ac:dyDescent="0.25">
      <c r="A214" s="59" t="s">
        <v>262</v>
      </c>
      <c r="B214" s="39" t="s">
        <v>193</v>
      </c>
      <c r="C214" s="40">
        <v>0</v>
      </c>
      <c r="D214" s="40">
        <v>0</v>
      </c>
      <c r="E214" s="40">
        <v>0</v>
      </c>
      <c r="F214" s="40">
        <v>0</v>
      </c>
    </row>
    <row r="215" spans="1:6" s="56" customFormat="1" x14ac:dyDescent="0.25">
      <c r="A215" s="59" t="s">
        <v>262</v>
      </c>
      <c r="B215" s="39" t="s">
        <v>179</v>
      </c>
      <c r="C215" s="40">
        <v>0</v>
      </c>
      <c r="D215" s="40">
        <v>0</v>
      </c>
      <c r="E215" s="40">
        <v>0</v>
      </c>
      <c r="F215" s="40">
        <v>0</v>
      </c>
    </row>
    <row r="216" spans="1:6" s="56" customFormat="1" x14ac:dyDescent="0.25">
      <c r="A216" s="59" t="s">
        <v>262</v>
      </c>
      <c r="B216" s="36" t="s">
        <v>194</v>
      </c>
      <c r="C216" s="40">
        <v>0</v>
      </c>
      <c r="D216" s="40">
        <v>0</v>
      </c>
      <c r="E216" s="40">
        <v>0</v>
      </c>
      <c r="F216" s="40">
        <v>0</v>
      </c>
    </row>
    <row r="217" spans="1:6" s="56" customFormat="1" x14ac:dyDescent="0.25">
      <c r="A217" s="59" t="s">
        <v>421</v>
      </c>
      <c r="B217" s="72" t="s">
        <v>195</v>
      </c>
      <c r="C217" s="40">
        <v>-150</v>
      </c>
      <c r="D217" s="40">
        <v>-150</v>
      </c>
      <c r="E217" s="40">
        <v>-150</v>
      </c>
      <c r="F217" s="40">
        <v>-150</v>
      </c>
    </row>
    <row r="218" spans="1:6" s="56" customFormat="1" x14ac:dyDescent="0.25">
      <c r="A218" s="59" t="s">
        <v>422</v>
      </c>
      <c r="B218" s="38" t="s">
        <v>196</v>
      </c>
      <c r="C218" s="40">
        <v>-800</v>
      </c>
      <c r="D218" s="40">
        <v>-800</v>
      </c>
      <c r="E218" s="40">
        <v>-800</v>
      </c>
      <c r="F218" s="40">
        <v>-800</v>
      </c>
    </row>
    <row r="219" spans="1:6" s="56" customFormat="1" x14ac:dyDescent="0.25">
      <c r="A219" s="59" t="s">
        <v>423</v>
      </c>
      <c r="B219" s="55" t="s">
        <v>197</v>
      </c>
      <c r="C219" s="40">
        <f>-(C217+C218)</f>
        <v>950</v>
      </c>
      <c r="D219" s="40">
        <f>-(D217+D218)</f>
        <v>950</v>
      </c>
      <c r="E219" s="40">
        <f>-(E217+E218)</f>
        <v>950</v>
      </c>
      <c r="F219" s="40">
        <f>-(F217+F218)</f>
        <v>950</v>
      </c>
    </row>
    <row r="220" spans="1:6" s="56" customFormat="1" x14ac:dyDescent="0.25">
      <c r="A220" s="59" t="s">
        <v>262</v>
      </c>
      <c r="B220" s="36" t="s">
        <v>181</v>
      </c>
      <c r="C220" s="40"/>
      <c r="D220" s="40"/>
      <c r="E220" s="40"/>
      <c r="F220" s="40"/>
    </row>
    <row r="221" spans="1:6" s="56" customFormat="1" x14ac:dyDescent="0.25">
      <c r="A221" s="59" t="s">
        <v>424</v>
      </c>
      <c r="B221" s="29" t="s">
        <v>198</v>
      </c>
      <c r="C221" s="40">
        <v>-150</v>
      </c>
      <c r="D221" s="40">
        <v>-150</v>
      </c>
      <c r="E221" s="40">
        <v>-150</v>
      </c>
      <c r="F221" s="40">
        <v>-150</v>
      </c>
    </row>
    <row r="222" spans="1:6" s="56" customFormat="1" x14ac:dyDescent="0.25">
      <c r="A222" s="59" t="s">
        <v>425</v>
      </c>
      <c r="B222" s="38" t="s">
        <v>199</v>
      </c>
      <c r="C222" s="40">
        <v>-50</v>
      </c>
      <c r="D222" s="40">
        <v>-50</v>
      </c>
      <c r="E222" s="40">
        <v>-50</v>
      </c>
      <c r="F222" s="40">
        <v>-50</v>
      </c>
    </row>
    <row r="223" spans="1:6" x14ac:dyDescent="0.25">
      <c r="A223" s="59" t="s">
        <v>426</v>
      </c>
      <c r="B223" s="55" t="s">
        <v>197</v>
      </c>
      <c r="C223" s="40">
        <f>-(C221+C222)</f>
        <v>200</v>
      </c>
      <c r="D223" s="40">
        <f>-(D221+D222)</f>
        <v>200</v>
      </c>
      <c r="E223" s="40">
        <f>-(E221+E222)</f>
        <v>200</v>
      </c>
      <c r="F223" s="40">
        <f>-(F221+F222)</f>
        <v>200</v>
      </c>
    </row>
    <row r="224" spans="1:6" s="13" customFormat="1" x14ac:dyDescent="0.25">
      <c r="A224" s="14" t="s">
        <v>63</v>
      </c>
      <c r="B224" s="2" t="s">
        <v>200</v>
      </c>
      <c r="C224" s="20">
        <f>SUM(C163:C165)+SUM(C167:C168)+SUM(C170:C173)+SUM(C175:C185)+SUM(C187:C189)+SUM(C191:C193)+SUM(C195:C197)+SUM(C199:C205)+SUM(C207:C223)</f>
        <v>-6920</v>
      </c>
      <c r="D224" s="20">
        <f t="shared" ref="D224:F224" si="5">SUM(D163:D165)+SUM(D167:D168)+SUM(D170:D173)+SUM(D175:D185)+SUM(D187:D189)+SUM(D191:D193)+SUM(D195:D197)+SUM(D199:D205)+SUM(D207:D223)</f>
        <v>-2430</v>
      </c>
      <c r="E224" s="20">
        <f t="shared" si="5"/>
        <v>-1080</v>
      </c>
      <c r="F224" s="20">
        <f t="shared" si="5"/>
        <v>-1080</v>
      </c>
    </row>
    <row r="225" spans="1:6" s="13" customFormat="1" x14ac:dyDescent="0.25">
      <c r="A225"/>
      <c r="B225"/>
      <c r="C225"/>
      <c r="D225"/>
      <c r="E225"/>
      <c r="F225"/>
    </row>
    <row r="226" spans="1:6" s="13" customFormat="1" x14ac:dyDescent="0.25">
      <c r="A226" s="27"/>
      <c r="B226" s="36" t="s">
        <v>1</v>
      </c>
      <c r="C226" s="3">
        <f>C206</f>
        <v>2021</v>
      </c>
      <c r="D226" s="3">
        <f>C226+1</f>
        <v>2022</v>
      </c>
      <c r="E226" s="3">
        <f>D226+1</f>
        <v>2023</v>
      </c>
      <c r="F226" s="3">
        <f>E226+1</f>
        <v>2024</v>
      </c>
    </row>
    <row r="227" spans="1:6" s="13" customFormat="1" x14ac:dyDescent="0.25">
      <c r="A227" s="16" t="s">
        <v>427</v>
      </c>
      <c r="B227" s="29" t="s">
        <v>201</v>
      </c>
      <c r="C227" s="35">
        <v>0</v>
      </c>
      <c r="D227" s="35">
        <v>0</v>
      </c>
      <c r="E227" s="35">
        <v>-800</v>
      </c>
      <c r="F227" s="35">
        <v>-800</v>
      </c>
    </row>
    <row r="228" spans="1:6" s="13" customFormat="1" x14ac:dyDescent="0.25">
      <c r="A228" s="16" t="s">
        <v>428</v>
      </c>
      <c r="B228" s="29" t="s">
        <v>202</v>
      </c>
      <c r="C228" s="35">
        <f>-560-60</f>
        <v>-620</v>
      </c>
      <c r="D228" s="35">
        <f>-560-60</f>
        <v>-620</v>
      </c>
      <c r="E228" s="35">
        <f>-560-60</f>
        <v>-620</v>
      </c>
      <c r="F228" s="35">
        <f>-560-60</f>
        <v>-620</v>
      </c>
    </row>
    <row r="229" spans="1:6" s="13" customFormat="1" x14ac:dyDescent="0.25">
      <c r="A229" s="16" t="s">
        <v>429</v>
      </c>
      <c r="B229" s="44" t="s">
        <v>111</v>
      </c>
      <c r="C229" s="35">
        <f>-4093+748+480+100+150</f>
        <v>-2615</v>
      </c>
      <c r="D229" s="35">
        <f t="shared" ref="D229:F233" si="6">C229</f>
        <v>-2615</v>
      </c>
      <c r="E229" s="35">
        <f t="shared" si="6"/>
        <v>-2615</v>
      </c>
      <c r="F229" s="35">
        <f t="shared" si="6"/>
        <v>-2615</v>
      </c>
    </row>
    <row r="230" spans="1:6" s="13" customFormat="1" x14ac:dyDescent="0.25">
      <c r="A230" s="16" t="s">
        <v>430</v>
      </c>
      <c r="B230" s="44" t="s">
        <v>203</v>
      </c>
      <c r="C230" s="35">
        <v>-748</v>
      </c>
      <c r="D230" s="35">
        <f t="shared" si="6"/>
        <v>-748</v>
      </c>
      <c r="E230" s="35">
        <f t="shared" si="6"/>
        <v>-748</v>
      </c>
      <c r="F230" s="35">
        <f t="shared" si="6"/>
        <v>-748</v>
      </c>
    </row>
    <row r="231" spans="1:6" s="13" customFormat="1" x14ac:dyDescent="0.25">
      <c r="A231" s="16" t="s">
        <v>431</v>
      </c>
      <c r="B231" s="44" t="s">
        <v>204</v>
      </c>
      <c r="C231" s="35">
        <f>-230-250</f>
        <v>-480</v>
      </c>
      <c r="D231" s="35">
        <f t="shared" si="6"/>
        <v>-480</v>
      </c>
      <c r="E231" s="35">
        <f t="shared" si="6"/>
        <v>-480</v>
      </c>
      <c r="F231" s="35">
        <f t="shared" si="6"/>
        <v>-480</v>
      </c>
    </row>
    <row r="232" spans="1:6" s="13" customFormat="1" x14ac:dyDescent="0.25">
      <c r="A232" s="16" t="s">
        <v>432</v>
      </c>
      <c r="B232" s="44" t="s">
        <v>205</v>
      </c>
      <c r="C232" s="35">
        <v>-100</v>
      </c>
      <c r="D232" s="35">
        <f t="shared" si="6"/>
        <v>-100</v>
      </c>
      <c r="E232" s="35">
        <f t="shared" si="6"/>
        <v>-100</v>
      </c>
      <c r="F232" s="35">
        <f t="shared" si="6"/>
        <v>-100</v>
      </c>
    </row>
    <row r="233" spans="1:6" s="13" customFormat="1" x14ac:dyDescent="0.25">
      <c r="A233" s="16" t="s">
        <v>433</v>
      </c>
      <c r="B233" s="44" t="s">
        <v>206</v>
      </c>
      <c r="C233" s="35">
        <v>-150</v>
      </c>
      <c r="D233" s="35">
        <f t="shared" si="6"/>
        <v>-150</v>
      </c>
      <c r="E233" s="35">
        <f t="shared" si="6"/>
        <v>-150</v>
      </c>
      <c r="F233" s="35">
        <f t="shared" si="6"/>
        <v>-150</v>
      </c>
    </row>
    <row r="234" spans="1:6" s="13" customFormat="1" x14ac:dyDescent="0.25">
      <c r="A234" s="16" t="s">
        <v>434</v>
      </c>
      <c r="B234" s="44" t="s">
        <v>207</v>
      </c>
      <c r="C234" s="35">
        <v>-500</v>
      </c>
      <c r="D234" s="35">
        <v>-500</v>
      </c>
      <c r="E234" s="35">
        <v>-500</v>
      </c>
      <c r="F234" s="35">
        <v>-500</v>
      </c>
    </row>
    <row r="235" spans="1:6" s="13" customFormat="1" x14ac:dyDescent="0.25">
      <c r="A235" s="16" t="s">
        <v>435</v>
      </c>
      <c r="B235" s="44" t="s">
        <v>208</v>
      </c>
      <c r="C235" s="35">
        <v>-700</v>
      </c>
      <c r="D235" s="35">
        <v>-700</v>
      </c>
      <c r="E235" s="35">
        <v>-700</v>
      </c>
      <c r="F235" s="35">
        <v>-700</v>
      </c>
    </row>
    <row r="236" spans="1:6" s="13" customFormat="1" x14ac:dyDescent="0.25">
      <c r="A236" s="18"/>
      <c r="B236" s="44"/>
    </row>
    <row r="237" spans="1:6" s="13" customFormat="1" x14ac:dyDescent="0.25">
      <c r="A237" s="14" t="s">
        <v>63</v>
      </c>
      <c r="B237" s="2" t="s">
        <v>209</v>
      </c>
      <c r="C237" s="20">
        <f>SUM(C227:C236)</f>
        <v>-5913</v>
      </c>
      <c r="D237" s="20">
        <f t="shared" ref="D237:F237" si="7">SUM(D227:D236)</f>
        <v>-5913</v>
      </c>
      <c r="E237" s="20">
        <f t="shared" si="7"/>
        <v>-6713</v>
      </c>
      <c r="F237" s="20">
        <f t="shared" si="7"/>
        <v>-6713</v>
      </c>
    </row>
    <row r="238" spans="1:6" s="13" customFormat="1" x14ac:dyDescent="0.25">
      <c r="A238" s="18"/>
      <c r="B238" s="5"/>
      <c r="C238" s="21"/>
      <c r="D238" s="21"/>
      <c r="E238" s="21"/>
      <c r="F238" s="21"/>
    </row>
    <row r="239" spans="1:6" s="13" customFormat="1" x14ac:dyDescent="0.25">
      <c r="A239" s="19"/>
      <c r="B239" s="7" t="s">
        <v>2</v>
      </c>
      <c r="C239" s="3">
        <f>C226</f>
        <v>2021</v>
      </c>
      <c r="D239" s="3">
        <f>C239+1</f>
        <v>2022</v>
      </c>
      <c r="E239" s="3">
        <f>D239+1</f>
        <v>2023</v>
      </c>
      <c r="F239" s="3">
        <f>E239+1</f>
        <v>2024</v>
      </c>
    </row>
    <row r="240" spans="1:6" s="13" customFormat="1" x14ac:dyDescent="0.25">
      <c r="A240" s="16" t="s">
        <v>436</v>
      </c>
      <c r="B240" s="65" t="s">
        <v>210</v>
      </c>
      <c r="C240" s="24">
        <v>0</v>
      </c>
      <c r="D240" s="24">
        <v>0</v>
      </c>
      <c r="E240" s="24">
        <v>-1300</v>
      </c>
      <c r="F240" s="24">
        <v>-1300</v>
      </c>
    </row>
    <row r="241" spans="1:6" s="13" customFormat="1" x14ac:dyDescent="0.25">
      <c r="A241" s="16" t="s">
        <v>437</v>
      </c>
      <c r="B241" s="66" t="s">
        <v>211</v>
      </c>
      <c r="C241" s="24">
        <v>0</v>
      </c>
      <c r="D241" s="24">
        <v>0</v>
      </c>
      <c r="E241" s="24">
        <v>1300</v>
      </c>
      <c r="F241" s="24">
        <v>1300</v>
      </c>
    </row>
    <row r="242" spans="1:6" s="13" customFormat="1" x14ac:dyDescent="0.25">
      <c r="A242" s="16" t="s">
        <v>438</v>
      </c>
      <c r="B242" s="65" t="s">
        <v>212</v>
      </c>
      <c r="C242" s="24">
        <v>-260</v>
      </c>
      <c r="D242" s="24">
        <v>-260</v>
      </c>
      <c r="E242" s="24">
        <v>-260</v>
      </c>
      <c r="F242" s="24">
        <v>-260</v>
      </c>
    </row>
    <row r="243" spans="1:6" s="13" customFormat="1" x14ac:dyDescent="0.25">
      <c r="A243" s="16" t="s">
        <v>439</v>
      </c>
      <c r="B243" s="44" t="s">
        <v>213</v>
      </c>
      <c r="C243" s="35">
        <v>-950</v>
      </c>
      <c r="D243" s="35">
        <v>-950</v>
      </c>
      <c r="E243" s="35">
        <v>-950</v>
      </c>
      <c r="F243" s="35">
        <v>-950</v>
      </c>
    </row>
    <row r="244" spans="1:6" s="13" customFormat="1" x14ac:dyDescent="0.25">
      <c r="A244" s="16" t="s">
        <v>440</v>
      </c>
      <c r="B244" s="65" t="s">
        <v>214</v>
      </c>
      <c r="C244" s="24">
        <v>700</v>
      </c>
      <c r="D244" s="24">
        <v>700</v>
      </c>
      <c r="E244" s="24">
        <v>700</v>
      </c>
      <c r="F244" s="24">
        <v>700</v>
      </c>
    </row>
    <row r="245" spans="1:6" s="13" customFormat="1" x14ac:dyDescent="0.25">
      <c r="A245" s="14" t="s">
        <v>63</v>
      </c>
      <c r="B245" s="2" t="s">
        <v>215</v>
      </c>
      <c r="C245" s="20">
        <f>SUM(C240:C244)</f>
        <v>-510</v>
      </c>
      <c r="D245" s="20">
        <f t="shared" ref="D245:F245" si="8">SUM(D240:D244)</f>
        <v>-510</v>
      </c>
      <c r="E245" s="20">
        <f t="shared" si="8"/>
        <v>-510</v>
      </c>
      <c r="F245" s="20">
        <f t="shared" si="8"/>
        <v>-510</v>
      </c>
    </row>
    <row r="246" spans="1:6" s="13" customFormat="1" x14ac:dyDescent="0.25">
      <c r="A246" s="18"/>
      <c r="B246" s="5"/>
      <c r="C246" s="21"/>
      <c r="D246" s="21"/>
      <c r="E246" s="21"/>
      <c r="F246" s="21"/>
    </row>
    <row r="247" spans="1:6" s="13" customFormat="1" x14ac:dyDescent="0.25">
      <c r="A247" s="19"/>
      <c r="B247" s="7" t="s">
        <v>216</v>
      </c>
      <c r="C247" s="22"/>
      <c r="D247" s="22"/>
      <c r="E247" s="22"/>
      <c r="F247" s="22"/>
    </row>
    <row r="248" spans="1:6" s="13" customFormat="1" x14ac:dyDescent="0.25">
      <c r="A248" s="47"/>
      <c r="B248" s="28" t="s">
        <v>217</v>
      </c>
      <c r="C248" s="3">
        <f>C239</f>
        <v>2021</v>
      </c>
      <c r="D248" s="3">
        <f>C248+1</f>
        <v>2022</v>
      </c>
      <c r="E248" s="3">
        <f>D248+1</f>
        <v>2023</v>
      </c>
      <c r="F248" s="3">
        <f>E248+1</f>
        <v>2024</v>
      </c>
    </row>
    <row r="249" spans="1:6" s="13" customFormat="1" x14ac:dyDescent="0.25">
      <c r="A249" s="25" t="s">
        <v>441</v>
      </c>
      <c r="B249" s="29" t="s">
        <v>218</v>
      </c>
      <c r="C249" s="24">
        <v>-80</v>
      </c>
      <c r="D249" s="24">
        <v>-80</v>
      </c>
      <c r="E249" s="24">
        <v>-80</v>
      </c>
      <c r="F249" s="24">
        <v>-80</v>
      </c>
    </row>
    <row r="250" spans="1:6" s="13" customFormat="1" x14ac:dyDescent="0.25">
      <c r="A250" s="25" t="s">
        <v>442</v>
      </c>
      <c r="B250" s="44" t="s">
        <v>54</v>
      </c>
      <c r="C250" s="35">
        <v>-6326</v>
      </c>
      <c r="D250" s="35">
        <v>-6326</v>
      </c>
      <c r="E250" s="35">
        <v>-6326</v>
      </c>
      <c r="F250" s="35">
        <v>-6326</v>
      </c>
    </row>
    <row r="251" spans="1:6" s="13" customFormat="1" x14ac:dyDescent="0.25">
      <c r="A251" s="25" t="s">
        <v>271</v>
      </c>
      <c r="B251" s="44" t="s">
        <v>219</v>
      </c>
      <c r="C251" s="75">
        <v>-2000</v>
      </c>
      <c r="D251" s="75">
        <v>-2000</v>
      </c>
      <c r="E251" s="75">
        <v>-2000</v>
      </c>
      <c r="F251" s="75">
        <v>-2000</v>
      </c>
    </row>
    <row r="252" spans="1:6" s="13" customFormat="1" x14ac:dyDescent="0.25">
      <c r="A252" s="25" t="s">
        <v>262</v>
      </c>
      <c r="B252" s="28" t="s">
        <v>220</v>
      </c>
      <c r="C252" s="3">
        <f>C248</f>
        <v>2021</v>
      </c>
      <c r="D252" s="3">
        <f>C252+1</f>
        <v>2022</v>
      </c>
      <c r="E252" s="3">
        <f>D252+1</f>
        <v>2023</v>
      </c>
      <c r="F252" s="3">
        <f>E252+1</f>
        <v>2024</v>
      </c>
    </row>
    <row r="253" spans="1:6" s="13" customFormat="1" x14ac:dyDescent="0.25">
      <c r="A253" s="25" t="s">
        <v>272</v>
      </c>
      <c r="B253" s="29" t="s">
        <v>221</v>
      </c>
      <c r="C253" s="75">
        <v>-350</v>
      </c>
      <c r="D253" s="75">
        <v>-350</v>
      </c>
      <c r="E253" s="75">
        <v>-350</v>
      </c>
      <c r="F253" s="75">
        <v>-350</v>
      </c>
    </row>
    <row r="254" spans="1:6" s="13" customFormat="1" ht="25.5" x14ac:dyDescent="0.25">
      <c r="A254" s="25" t="s">
        <v>443</v>
      </c>
      <c r="B254" s="29" t="s">
        <v>222</v>
      </c>
      <c r="C254" s="24">
        <v>425</v>
      </c>
      <c r="D254" s="24">
        <v>390</v>
      </c>
      <c r="E254" s="24">
        <v>360</v>
      </c>
      <c r="F254" s="24">
        <v>360</v>
      </c>
    </row>
    <row r="255" spans="1:6" s="13" customFormat="1" ht="25.5" x14ac:dyDescent="0.25">
      <c r="A255" s="25" t="s">
        <v>273</v>
      </c>
      <c r="B255" s="29" t="s">
        <v>222</v>
      </c>
      <c r="C255" s="75"/>
      <c r="D255" s="75">
        <v>-1000</v>
      </c>
      <c r="E255" s="75">
        <v>-1000</v>
      </c>
      <c r="F255" s="75">
        <v>-1000</v>
      </c>
    </row>
    <row r="256" spans="1:6" s="13" customFormat="1" x14ac:dyDescent="0.25">
      <c r="A256" s="25" t="s">
        <v>444</v>
      </c>
      <c r="B256" s="29" t="s">
        <v>223</v>
      </c>
      <c r="C256" s="24">
        <v>295</v>
      </c>
      <c r="D256" s="24">
        <v>295</v>
      </c>
      <c r="E256" s="24">
        <v>295</v>
      </c>
      <c r="F256" s="24">
        <v>295</v>
      </c>
    </row>
    <row r="257" spans="1:6" s="13" customFormat="1" x14ac:dyDescent="0.25">
      <c r="A257" s="25" t="s">
        <v>445</v>
      </c>
      <c r="B257" s="67" t="s">
        <v>224</v>
      </c>
      <c r="C257" s="35">
        <v>0</v>
      </c>
      <c r="D257" s="35">
        <v>-50</v>
      </c>
      <c r="E257" s="35">
        <v>-50</v>
      </c>
      <c r="F257" s="35">
        <v>-50</v>
      </c>
    </row>
    <row r="258" spans="1:6" s="13" customFormat="1" x14ac:dyDescent="0.25">
      <c r="A258" s="25" t="s">
        <v>446</v>
      </c>
      <c r="B258" s="29" t="s">
        <v>225</v>
      </c>
      <c r="C258" s="35">
        <v>-500</v>
      </c>
      <c r="D258" s="35">
        <v>1300</v>
      </c>
      <c r="E258" s="35">
        <v>2600</v>
      </c>
      <c r="F258" s="35">
        <v>2600</v>
      </c>
    </row>
    <row r="259" spans="1:6" s="13" customFormat="1" x14ac:dyDescent="0.25">
      <c r="A259" s="25" t="s">
        <v>274</v>
      </c>
      <c r="B259" s="29" t="s">
        <v>225</v>
      </c>
      <c r="C259" s="75"/>
      <c r="D259" s="75">
        <v>-1000</v>
      </c>
      <c r="E259" s="75">
        <v>-1000</v>
      </c>
      <c r="F259" s="75">
        <v>-1000</v>
      </c>
    </row>
    <row r="260" spans="1:6" s="13" customFormat="1" x14ac:dyDescent="0.25">
      <c r="A260" s="25" t="s">
        <v>447</v>
      </c>
      <c r="B260" s="29" t="s">
        <v>226</v>
      </c>
      <c r="C260" s="35">
        <v>0</v>
      </c>
      <c r="D260" s="35">
        <v>-1000</v>
      </c>
      <c r="E260" s="35">
        <v>-1000</v>
      </c>
      <c r="F260" s="35">
        <v>-1000</v>
      </c>
    </row>
    <row r="261" spans="1:6" s="13" customFormat="1" x14ac:dyDescent="0.25">
      <c r="A261" s="25" t="s">
        <v>448</v>
      </c>
      <c r="B261" s="29" t="s">
        <v>227</v>
      </c>
      <c r="C261" s="35">
        <v>0</v>
      </c>
      <c r="D261" s="35">
        <v>-500</v>
      </c>
      <c r="E261" s="35">
        <v>-500</v>
      </c>
      <c r="F261" s="35">
        <v>-500</v>
      </c>
    </row>
    <row r="262" spans="1:6" s="13" customFormat="1" x14ac:dyDescent="0.25">
      <c r="A262" s="25" t="s">
        <v>449</v>
      </c>
      <c r="B262" s="29" t="s">
        <v>228</v>
      </c>
      <c r="C262" s="35">
        <v>0</v>
      </c>
      <c r="D262" s="35">
        <v>-1000</v>
      </c>
      <c r="E262" s="35">
        <v>-1000</v>
      </c>
      <c r="F262" s="35">
        <v>-1000</v>
      </c>
    </row>
    <row r="263" spans="1:6" s="13" customFormat="1" x14ac:dyDescent="0.25">
      <c r="A263" s="25" t="s">
        <v>450</v>
      </c>
      <c r="B263" s="29" t="s">
        <v>229</v>
      </c>
      <c r="C263" s="35">
        <v>-250</v>
      </c>
      <c r="D263" s="35">
        <v>-500</v>
      </c>
      <c r="E263" s="35">
        <v>-500</v>
      </c>
      <c r="F263" s="35">
        <v>-500</v>
      </c>
    </row>
    <row r="264" spans="1:6" s="13" customFormat="1" x14ac:dyDescent="0.25">
      <c r="A264" s="25" t="s">
        <v>451</v>
      </c>
      <c r="B264" s="29" t="s">
        <v>230</v>
      </c>
      <c r="C264" s="35">
        <f>-1880-1800</f>
        <v>-3680</v>
      </c>
      <c r="D264" s="35">
        <v>-1880</v>
      </c>
      <c r="E264" s="35">
        <v>-1880</v>
      </c>
      <c r="F264" s="35">
        <v>-1880</v>
      </c>
    </row>
    <row r="265" spans="1:6" s="13" customFormat="1" x14ac:dyDescent="0.25">
      <c r="A265" s="25" t="s">
        <v>452</v>
      </c>
      <c r="B265" s="29" t="s">
        <v>231</v>
      </c>
      <c r="C265" s="35">
        <v>0</v>
      </c>
      <c r="D265" s="35">
        <v>5390</v>
      </c>
      <c r="E265" s="35">
        <v>5390</v>
      </c>
      <c r="F265" s="35">
        <v>5390</v>
      </c>
    </row>
    <row r="266" spans="1:6" s="13" customFormat="1" x14ac:dyDescent="0.25">
      <c r="A266" s="25" t="s">
        <v>453</v>
      </c>
      <c r="B266" s="29" t="s">
        <v>232</v>
      </c>
      <c r="C266" s="35">
        <v>35000</v>
      </c>
      <c r="D266" s="35">
        <v>35000</v>
      </c>
      <c r="E266" s="35">
        <v>35000</v>
      </c>
      <c r="F266" s="35">
        <v>35000</v>
      </c>
    </row>
    <row r="267" spans="1:6" s="13" customFormat="1" x14ac:dyDescent="0.25">
      <c r="A267" s="25" t="s">
        <v>454</v>
      </c>
      <c r="B267" s="72" t="s">
        <v>233</v>
      </c>
      <c r="C267" s="35">
        <v>-8000</v>
      </c>
      <c r="D267" s="35">
        <v>-8000</v>
      </c>
      <c r="E267" s="35">
        <v>-8000</v>
      </c>
      <c r="F267" s="35">
        <v>-8000</v>
      </c>
    </row>
    <row r="268" spans="1:6" s="13" customFormat="1" x14ac:dyDescent="0.25">
      <c r="A268" s="25" t="s">
        <v>455</v>
      </c>
      <c r="B268" s="29" t="s">
        <v>234</v>
      </c>
      <c r="C268" s="35">
        <v>0</v>
      </c>
      <c r="D268" s="35">
        <v>-470</v>
      </c>
      <c r="E268" s="35">
        <v>-1515</v>
      </c>
      <c r="F268" s="35">
        <v>-2090</v>
      </c>
    </row>
    <row r="269" spans="1:6" s="13" customFormat="1" x14ac:dyDescent="0.25">
      <c r="A269" s="25" t="s">
        <v>456</v>
      </c>
      <c r="B269" s="29" t="s">
        <v>235</v>
      </c>
      <c r="C269" s="35">
        <v>-500</v>
      </c>
      <c r="D269" s="35">
        <v>-900</v>
      </c>
      <c r="E269" s="35">
        <v>-900</v>
      </c>
      <c r="F269" s="35">
        <v>-900</v>
      </c>
    </row>
    <row r="270" spans="1:6" s="13" customFormat="1" x14ac:dyDescent="0.25">
      <c r="A270" s="25" t="s">
        <v>457</v>
      </c>
      <c r="B270" s="29" t="s">
        <v>236</v>
      </c>
      <c r="C270" s="35">
        <v>-5724</v>
      </c>
      <c r="D270" s="35">
        <v>-5724</v>
      </c>
      <c r="E270" s="35">
        <v>-5724</v>
      </c>
      <c r="F270" s="35">
        <v>-5724</v>
      </c>
    </row>
    <row r="271" spans="1:6" s="13" customFormat="1" x14ac:dyDescent="0.25">
      <c r="A271" s="25" t="s">
        <v>458</v>
      </c>
      <c r="B271" s="29" t="s">
        <v>237</v>
      </c>
      <c r="C271" s="35">
        <v>1500</v>
      </c>
      <c r="D271" s="35">
        <v>1500</v>
      </c>
      <c r="E271" s="35">
        <v>1500</v>
      </c>
      <c r="F271" s="35">
        <v>1500</v>
      </c>
    </row>
    <row r="272" spans="1:6" s="13" customFormat="1" x14ac:dyDescent="0.25">
      <c r="A272" s="25" t="s">
        <v>459</v>
      </c>
      <c r="B272" s="29" t="s">
        <v>238</v>
      </c>
      <c r="C272" s="35">
        <v>-1500</v>
      </c>
      <c r="D272" s="35">
        <v>-1500</v>
      </c>
      <c r="E272" s="35">
        <v>-1500</v>
      </c>
      <c r="F272" s="35">
        <v>-1500</v>
      </c>
    </row>
    <row r="273" spans="1:6" s="13" customFormat="1" x14ac:dyDescent="0.25">
      <c r="A273" s="25" t="s">
        <v>460</v>
      </c>
      <c r="B273" s="29" t="s">
        <v>239</v>
      </c>
      <c r="C273" s="35">
        <v>900</v>
      </c>
      <c r="D273" s="35">
        <v>900</v>
      </c>
      <c r="E273" s="35">
        <v>900</v>
      </c>
      <c r="F273" s="35">
        <v>900</v>
      </c>
    </row>
    <row r="274" spans="1:6" s="13" customFormat="1" x14ac:dyDescent="0.25">
      <c r="A274" s="25" t="s">
        <v>262</v>
      </c>
      <c r="B274" s="28" t="s">
        <v>240</v>
      </c>
      <c r="C274" s="3">
        <f>C252</f>
        <v>2021</v>
      </c>
      <c r="D274" s="3">
        <f>C274+1</f>
        <v>2022</v>
      </c>
      <c r="E274" s="3">
        <f>D274+1</f>
        <v>2023</v>
      </c>
      <c r="F274" s="3">
        <f>E274+1</f>
        <v>2024</v>
      </c>
    </row>
    <row r="275" spans="1:6" s="13" customFormat="1" x14ac:dyDescent="0.25">
      <c r="A275" s="25" t="s">
        <v>461</v>
      </c>
      <c r="B275" s="13" t="s">
        <v>241</v>
      </c>
      <c r="C275" s="24">
        <v>1895</v>
      </c>
      <c r="D275" s="35">
        <v>0</v>
      </c>
      <c r="E275" s="35">
        <v>2430</v>
      </c>
      <c r="F275" s="35">
        <v>0</v>
      </c>
    </row>
    <row r="276" spans="1:6" s="13" customFormat="1" x14ac:dyDescent="0.25">
      <c r="A276" s="25" t="s">
        <v>462</v>
      </c>
      <c r="B276" s="13" t="s">
        <v>242</v>
      </c>
      <c r="C276" s="24">
        <v>400</v>
      </c>
      <c r="D276" s="35">
        <v>0</v>
      </c>
      <c r="E276" s="35">
        <v>400</v>
      </c>
      <c r="F276" s="35">
        <v>0</v>
      </c>
    </row>
    <row r="277" spans="1:6" s="13" customFormat="1" x14ac:dyDescent="0.25">
      <c r="A277" s="25" t="s">
        <v>463</v>
      </c>
      <c r="B277" s="13" t="s">
        <v>243</v>
      </c>
      <c r="C277" s="24">
        <v>0</v>
      </c>
      <c r="D277" s="35">
        <v>0</v>
      </c>
      <c r="E277" s="35">
        <v>300</v>
      </c>
      <c r="F277" s="35">
        <v>0</v>
      </c>
    </row>
    <row r="278" spans="1:6" s="13" customFormat="1" x14ac:dyDescent="0.25">
      <c r="A278" s="25" t="s">
        <v>464</v>
      </c>
      <c r="B278" s="13" t="s">
        <v>244</v>
      </c>
      <c r="C278" s="24">
        <v>0</v>
      </c>
      <c r="D278" s="35">
        <v>0</v>
      </c>
      <c r="E278" s="35">
        <v>200</v>
      </c>
      <c r="F278" s="35">
        <v>0</v>
      </c>
    </row>
    <row r="279" spans="1:6" s="13" customFormat="1" x14ac:dyDescent="0.25">
      <c r="A279" s="25" t="s">
        <v>465</v>
      </c>
      <c r="B279" s="13" t="s">
        <v>245</v>
      </c>
      <c r="C279" s="24">
        <v>180</v>
      </c>
      <c r="D279" s="35">
        <v>0</v>
      </c>
      <c r="E279" s="35">
        <v>0</v>
      </c>
      <c r="F279" s="35">
        <v>0</v>
      </c>
    </row>
    <row r="280" spans="1:6" s="13" customFormat="1" x14ac:dyDescent="0.25">
      <c r="A280" s="25" t="s">
        <v>466</v>
      </c>
      <c r="B280" s="13" t="s">
        <v>246</v>
      </c>
      <c r="C280" s="24">
        <v>-110</v>
      </c>
      <c r="D280" s="35">
        <v>-110</v>
      </c>
      <c r="E280" s="35">
        <v>-110</v>
      </c>
      <c r="F280" s="35">
        <v>-110</v>
      </c>
    </row>
    <row r="281" spans="1:6" s="13" customFormat="1" ht="25.5" x14ac:dyDescent="0.25">
      <c r="A281" s="25" t="s">
        <v>467</v>
      </c>
      <c r="B281" s="44" t="s">
        <v>247</v>
      </c>
      <c r="C281" s="35"/>
      <c r="D281" s="35"/>
      <c r="E281" s="35">
        <v>-2000</v>
      </c>
      <c r="F281" s="35">
        <v>-2000</v>
      </c>
    </row>
    <row r="282" spans="1:6" s="13" customFormat="1" ht="25.5" x14ac:dyDescent="0.25">
      <c r="A282" s="25" t="s">
        <v>275</v>
      </c>
      <c r="B282" s="44" t="s">
        <v>247</v>
      </c>
      <c r="C282" s="75"/>
      <c r="D282" s="75"/>
      <c r="E282" s="75">
        <v>2000</v>
      </c>
      <c r="F282" s="75">
        <v>2000</v>
      </c>
    </row>
    <row r="283" spans="1:6" s="13" customFormat="1" x14ac:dyDescent="0.25">
      <c r="A283" s="25" t="s">
        <v>276</v>
      </c>
      <c r="B283" s="44" t="s">
        <v>248</v>
      </c>
      <c r="C283" s="75"/>
      <c r="D283" s="75"/>
      <c r="E283" s="75">
        <v>-2000</v>
      </c>
      <c r="F283" s="75">
        <v>-2000</v>
      </c>
    </row>
    <row r="284" spans="1:6" s="13" customFormat="1" x14ac:dyDescent="0.25">
      <c r="A284" s="25" t="s">
        <v>262</v>
      </c>
      <c r="B284" s="28" t="s">
        <v>249</v>
      </c>
      <c r="C284" s="37"/>
      <c r="D284" s="37"/>
      <c r="E284" s="37"/>
      <c r="F284" s="37"/>
    </row>
    <row r="285" spans="1:6" s="13" customFormat="1" x14ac:dyDescent="0.25">
      <c r="A285" s="25" t="s">
        <v>468</v>
      </c>
      <c r="B285" s="29" t="s">
        <v>250</v>
      </c>
      <c r="C285" s="26">
        <v>-16025</v>
      </c>
      <c r="D285" s="26">
        <v>-17625</v>
      </c>
      <c r="E285" s="26">
        <v>-17625</v>
      </c>
      <c r="F285" s="26">
        <v>-17625</v>
      </c>
    </row>
    <row r="286" spans="1:6" s="13" customFormat="1" x14ac:dyDescent="0.25">
      <c r="A286" s="25" t="s">
        <v>469</v>
      </c>
      <c r="B286" s="29" t="s">
        <v>251</v>
      </c>
      <c r="C286" s="26">
        <v>-20000</v>
      </c>
      <c r="D286" s="26">
        <v>-47400</v>
      </c>
      <c r="E286" s="26">
        <v>-59800</v>
      </c>
      <c r="F286" s="26">
        <v>-82400</v>
      </c>
    </row>
    <row r="287" spans="1:6" s="13" customFormat="1" x14ac:dyDescent="0.25">
      <c r="A287" s="25" t="s">
        <v>470</v>
      </c>
      <c r="B287" s="29" t="s">
        <v>252</v>
      </c>
      <c r="C287" s="31">
        <v>-904</v>
      </c>
      <c r="D287" s="31">
        <v>-2584</v>
      </c>
      <c r="E287" s="31">
        <v>-2584</v>
      </c>
      <c r="F287" s="31">
        <v>-2584</v>
      </c>
    </row>
    <row r="288" spans="1:6" s="13" customFormat="1" x14ac:dyDescent="0.25">
      <c r="A288" s="25" t="s">
        <v>471</v>
      </c>
      <c r="B288" s="29" t="s">
        <v>253</v>
      </c>
      <c r="C288" s="31">
        <v>-5029</v>
      </c>
      <c r="D288" s="31">
        <v>-8908</v>
      </c>
      <c r="E288" s="31">
        <v>-12958</v>
      </c>
      <c r="F288" s="31">
        <v>-16321</v>
      </c>
    </row>
    <row r="289" spans="1:8" s="13" customFormat="1" x14ac:dyDescent="0.25">
      <c r="A289" s="25" t="s">
        <v>472</v>
      </c>
      <c r="B289" s="29" t="s">
        <v>254</v>
      </c>
      <c r="C289" s="31">
        <v>31354</v>
      </c>
      <c r="D289" s="31">
        <v>54912</v>
      </c>
      <c r="E289" s="31">
        <v>66783</v>
      </c>
      <c r="F289" s="31">
        <v>83131</v>
      </c>
    </row>
    <row r="290" spans="1:8" s="13" customFormat="1" x14ac:dyDescent="0.25">
      <c r="A290" s="25" t="s">
        <v>473</v>
      </c>
      <c r="B290" s="29" t="s">
        <v>255</v>
      </c>
      <c r="C290" s="31">
        <v>-31354</v>
      </c>
      <c r="D290" s="31">
        <v>-54912</v>
      </c>
      <c r="E290" s="31">
        <v>-66783</v>
      </c>
      <c r="F290" s="31">
        <v>-83131</v>
      </c>
    </row>
    <row r="291" spans="1:8" s="13" customFormat="1" x14ac:dyDescent="0.25">
      <c r="A291" s="25" t="s">
        <v>474</v>
      </c>
      <c r="B291" s="29" t="s">
        <v>253</v>
      </c>
      <c r="C291" s="31">
        <v>5029</v>
      </c>
      <c r="D291" s="31">
        <v>8908</v>
      </c>
      <c r="E291" s="31">
        <v>12958</v>
      </c>
      <c r="F291" s="31">
        <v>16321</v>
      </c>
    </row>
    <row r="292" spans="1:8" s="13" customFormat="1" ht="25.5" x14ac:dyDescent="0.25">
      <c r="A292" s="25" t="s">
        <v>475</v>
      </c>
      <c r="B292" s="29" t="s">
        <v>256</v>
      </c>
      <c r="C292" s="31">
        <v>600</v>
      </c>
      <c r="D292" s="31">
        <v>800</v>
      </c>
      <c r="E292" s="31">
        <v>1000</v>
      </c>
      <c r="F292" s="31">
        <v>1200</v>
      </c>
    </row>
    <row r="293" spans="1:8" s="13" customFormat="1" x14ac:dyDescent="0.25">
      <c r="A293" s="25" t="s">
        <v>476</v>
      </c>
      <c r="B293" s="29" t="s">
        <v>257</v>
      </c>
      <c r="C293" s="31">
        <v>-5000</v>
      </c>
      <c r="D293" s="31">
        <v>-5000</v>
      </c>
      <c r="E293" s="31">
        <v>-5000</v>
      </c>
      <c r="F293" s="31">
        <v>-5000</v>
      </c>
    </row>
    <row r="294" spans="1:8" s="13" customFormat="1" x14ac:dyDescent="0.25">
      <c r="A294" s="25" t="s">
        <v>477</v>
      </c>
      <c r="B294" s="29" t="s">
        <v>258</v>
      </c>
      <c r="C294" s="31">
        <v>-1180</v>
      </c>
      <c r="D294" s="31">
        <v>-1180</v>
      </c>
      <c r="E294" s="31">
        <v>-1180</v>
      </c>
      <c r="F294" s="31">
        <v>-1180</v>
      </c>
    </row>
    <row r="295" spans="1:8" s="13" customFormat="1" x14ac:dyDescent="0.25">
      <c r="A295" s="25" t="s">
        <v>478</v>
      </c>
      <c r="B295" s="72" t="s">
        <v>259</v>
      </c>
      <c r="C295" s="31">
        <v>-6125</v>
      </c>
      <c r="D295" s="31">
        <v>-6125</v>
      </c>
      <c r="E295" s="31">
        <v>-6125</v>
      </c>
      <c r="F295" s="31">
        <v>-6125</v>
      </c>
    </row>
    <row r="296" spans="1:8" s="13" customFormat="1" x14ac:dyDescent="0.25">
      <c r="A296" s="25" t="s">
        <v>479</v>
      </c>
      <c r="B296" s="29"/>
      <c r="C296" s="31"/>
      <c r="D296" s="31"/>
      <c r="E296" s="31"/>
      <c r="F296" s="31"/>
    </row>
    <row r="297" spans="1:8" s="13" customFormat="1" x14ac:dyDescent="0.25">
      <c r="A297" s="25" t="s">
        <v>480</v>
      </c>
      <c r="B297" s="29"/>
      <c r="C297" s="31"/>
      <c r="D297" s="31"/>
      <c r="E297" s="31"/>
      <c r="F297" s="31"/>
    </row>
    <row r="298" spans="1:8" s="13" customFormat="1" x14ac:dyDescent="0.25">
      <c r="A298" s="25"/>
      <c r="B298" s="29"/>
      <c r="C298" s="31"/>
      <c r="D298" s="31"/>
      <c r="E298" s="31"/>
      <c r="F298" s="31"/>
    </row>
    <row r="299" spans="1:8" s="13" customFormat="1" x14ac:dyDescent="0.25">
      <c r="A299" s="25" t="s">
        <v>262</v>
      </c>
      <c r="B299" s="28" t="s">
        <v>260</v>
      </c>
      <c r="C299" s="35"/>
      <c r="D299" s="35"/>
      <c r="E299" s="35"/>
      <c r="F299" s="35"/>
    </row>
    <row r="300" spans="1:8" s="13" customFormat="1" ht="30" x14ac:dyDescent="0.25">
      <c r="A300" s="14" t="s">
        <v>63</v>
      </c>
      <c r="B300" s="2" t="s">
        <v>261</v>
      </c>
      <c r="C300" s="20">
        <f>SUM(C249:C251)+SUM(C253:C273)+SUM(C275:C299)</f>
        <v>-37059</v>
      </c>
      <c r="D300" s="20">
        <f t="shared" ref="D300:F300" si="9">SUM(D249:D251)+SUM(D253:D273)+SUM(D275:D299)</f>
        <v>-66729</v>
      </c>
      <c r="E300" s="20">
        <f t="shared" si="9"/>
        <v>-77374</v>
      </c>
      <c r="F300" s="20">
        <f t="shared" si="9"/>
        <v>-103679</v>
      </c>
    </row>
    <row r="302" spans="1:8" x14ac:dyDescent="0.25">
      <c r="B302" s="77"/>
      <c r="C302" s="78"/>
      <c r="D302" s="78"/>
      <c r="E302" s="78"/>
      <c r="F302" s="78"/>
      <c r="G302" s="77"/>
      <c r="H302" s="77"/>
    </row>
    <row r="303" spans="1:8" x14ac:dyDescent="0.25">
      <c r="B303" s="77"/>
      <c r="C303" s="78"/>
      <c r="D303" s="78"/>
      <c r="E303" s="78"/>
      <c r="F303" s="78"/>
      <c r="G303" s="77"/>
      <c r="H303" s="77"/>
    </row>
    <row r="304" spans="1:8" x14ac:dyDescent="0.25">
      <c r="B304" s="77"/>
      <c r="C304" s="78"/>
      <c r="D304" s="78"/>
      <c r="E304" s="78"/>
      <c r="F304" s="78"/>
      <c r="G304" s="77"/>
      <c r="H304" s="77"/>
    </row>
    <row r="305" spans="2:8" x14ac:dyDescent="0.25">
      <c r="B305" s="77"/>
      <c r="C305" s="52"/>
      <c r="D305" s="52"/>
      <c r="E305" s="52"/>
      <c r="F305" s="52"/>
      <c r="G305" s="77"/>
      <c r="H305" s="77"/>
    </row>
    <row r="306" spans="2:8" x14ac:dyDescent="0.25">
      <c r="B306" s="77"/>
      <c r="C306" s="79"/>
      <c r="D306" s="79"/>
      <c r="E306" s="79"/>
      <c r="F306" s="79"/>
      <c r="G306" s="77"/>
      <c r="H306" s="77"/>
    </row>
    <row r="307" spans="2:8" x14ac:dyDescent="0.25">
      <c r="B307" s="77"/>
      <c r="C307" s="52"/>
      <c r="D307" s="52"/>
      <c r="E307" s="52"/>
      <c r="F307" s="52"/>
      <c r="G307" s="77"/>
      <c r="H307" s="77"/>
    </row>
    <row r="308" spans="2:8" x14ac:dyDescent="0.25">
      <c r="B308" s="77"/>
      <c r="C308" s="77"/>
      <c r="D308" s="77"/>
      <c r="E308" s="77"/>
      <c r="F308" s="77"/>
      <c r="G308" s="77"/>
      <c r="H308" s="77"/>
    </row>
    <row r="309" spans="2:8" x14ac:dyDescent="0.25">
      <c r="B309" s="77"/>
      <c r="C309" s="78"/>
      <c r="D309" s="78"/>
      <c r="E309" s="78"/>
      <c r="F309" s="78"/>
      <c r="G309" s="77"/>
      <c r="H309" s="77"/>
    </row>
    <row r="310" spans="2:8" x14ac:dyDescent="0.25">
      <c r="B310" s="77"/>
      <c r="C310" s="77"/>
      <c r="D310" s="77"/>
      <c r="E310" s="77"/>
      <c r="F310" s="77"/>
      <c r="G310" s="77"/>
      <c r="H310" s="77"/>
    </row>
    <row r="311" spans="2:8" x14ac:dyDescent="0.25">
      <c r="B311" s="77"/>
      <c r="C311" s="77"/>
      <c r="D311" s="77"/>
      <c r="E311" s="77"/>
      <c r="F311" s="77"/>
      <c r="G311" s="77"/>
      <c r="H311" s="77"/>
    </row>
    <row r="314" spans="2:8" x14ac:dyDescent="0.25">
      <c r="C314" s="34"/>
      <c r="D314" s="34"/>
      <c r="E314" s="34"/>
      <c r="F314" s="34"/>
    </row>
    <row r="315" spans="2:8" x14ac:dyDescent="0.25">
      <c r="C315" s="51"/>
      <c r="D315" s="51"/>
      <c r="E315" s="51"/>
      <c r="F315" s="51"/>
    </row>
    <row r="316" spans="2:8" x14ac:dyDescent="0.25">
      <c r="C316" s="51"/>
      <c r="D316" s="51"/>
      <c r="E316" s="51"/>
      <c r="F316" s="51"/>
    </row>
    <row r="317" spans="2:8" x14ac:dyDescent="0.25">
      <c r="C317" s="51"/>
      <c r="D317" s="51"/>
      <c r="E317" s="51"/>
      <c r="F317" s="51"/>
    </row>
    <row r="318" spans="2:8" x14ac:dyDescent="0.25">
      <c r="C318" s="51"/>
      <c r="D318" s="51"/>
      <c r="E318" s="51"/>
      <c r="F318" s="51"/>
    </row>
    <row r="319" spans="2:8" x14ac:dyDescent="0.25">
      <c r="C319" s="51"/>
      <c r="D319" s="51"/>
      <c r="E319" s="51"/>
      <c r="F319" s="51"/>
    </row>
    <row r="320" spans="2:8" x14ac:dyDescent="0.25">
      <c r="C320" s="51"/>
      <c r="D320" s="51"/>
      <c r="E320" s="51"/>
      <c r="F320" s="51"/>
    </row>
    <row r="321" spans="3:6" x14ac:dyDescent="0.25">
      <c r="C321" s="51"/>
      <c r="D321" s="51"/>
      <c r="E321" s="51"/>
      <c r="F321" s="51"/>
    </row>
    <row r="322" spans="3:6" x14ac:dyDescent="0.25">
      <c r="C322" s="51"/>
      <c r="D322" s="51"/>
      <c r="E322" s="51"/>
      <c r="F322" s="51"/>
    </row>
  </sheetData>
  <dataValidations count="1">
    <dataValidation type="list" allowBlank="1" showInputMessage="1" showErrorMessage="1" sqref="A6:A300" xr:uid="{217B986C-6EF2-46D3-A5E4-A9DA9769DE41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7F3E87B1AB648BA6A17201C247666" ma:contentTypeVersion="9" ma:contentTypeDescription="Create a new document." ma:contentTypeScope="" ma:versionID="ec8b05f158f404a93e5affd1b1cd6235">
  <xsd:schema xmlns:xsd="http://www.w3.org/2001/XMLSchema" xmlns:xs="http://www.w3.org/2001/XMLSchema" xmlns:p="http://schemas.microsoft.com/office/2006/metadata/properties" xmlns:ns2="1f6cca7a-962e-4b74-a596-49c923aa0fa7" xmlns:ns3="dfba7784-84f1-4ed2-acb0-4bcdeb094853" targetNamespace="http://schemas.microsoft.com/office/2006/metadata/properties" ma:root="true" ma:fieldsID="f41ded44dd208ced9257f526b77ff169" ns2:_="" ns3:_="">
    <xsd:import namespace="1f6cca7a-962e-4b74-a596-49c923aa0fa7"/>
    <xsd:import namespace="dfba7784-84f1-4ed2-acb0-4bcdeb0948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cca7a-962e-4b74-a596-49c923aa0f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a7784-84f1-4ed2-acb0-4bcdeb094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A0E72-0235-4226-8DBC-A3800FDAB485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f6cca7a-962e-4b74-a596-49c923aa0fa7"/>
    <ds:schemaRef ds:uri="http://purl.org/dc/elements/1.1/"/>
    <ds:schemaRef ds:uri="http://schemas.microsoft.com/office/2006/metadata/properties"/>
    <ds:schemaRef ds:uri="dfba7784-84f1-4ed2-acb0-4bcdeb09485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81C0AD-45F8-406C-9B4E-FFA804ACC3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80581-E1F7-43B4-9241-EDA49DFCD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cca7a-962e-4b74-a596-49c923aa0fa7"/>
    <ds:schemaRef ds:uri="dfba7784-84f1-4ed2-acb0-4bcdeb094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Vedtatt KS 14.12</vt:lpstr>
    </vt:vector>
  </TitlesOfParts>
  <Manager/>
  <Company>Sandnes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sluttbruker</dc:creator>
  <cp:keywords/>
  <dc:description/>
  <cp:lastModifiedBy>Rødland, Hege</cp:lastModifiedBy>
  <cp:revision/>
  <dcterms:created xsi:type="dcterms:W3CDTF">2014-05-24T18:52:17Z</dcterms:created>
  <dcterms:modified xsi:type="dcterms:W3CDTF">2021-01-11T08:18:17Z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0x010100F627F3E87B1AB648BA6A17201C247666</vt:lpwstr>
  </property>
</Properties>
</file>