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S:\Budsjett og analyse\HEGE\Årsrapport 2021\"/>
    </mc:Choice>
  </mc:AlternateContent>
  <xr:revisionPtr revIDLastSave="0" documentId="8_{3E6CC504-5126-4A95-8C37-52100F918A13}" xr6:coauthVersionLast="47" xr6:coauthVersionMax="47" xr10:uidLastSave="{00000000-0000-0000-0000-000000000000}"/>
  <bookViews>
    <workbookView xWindow="3810" yWindow="3810" windowWidth="25440" windowHeight="14415" firstSheet="3" activeTab="3" xr2:uid="{00000000-000D-0000-FFFF-FFFF00000000}"/>
  </bookViews>
  <sheets>
    <sheet name="Pønsj årsoppgjør fjor" sheetId="19" state="hidden" r:id="rId1"/>
    <sheet name="Pønsjeliste HØP" sheetId="17" state="hidden" r:id="rId2"/>
    <sheet name="Pønsj" sheetId="20" state="hidden" r:id="rId3"/>
    <sheet name="7-siffer" sheetId="8" r:id="rId4"/>
    <sheet name="Fjorårets" sheetId="10" state="hidden" r:id="rId5"/>
  </sheets>
  <externalReferences>
    <externalReference r:id="rId6"/>
  </externalReferences>
  <definedNames>
    <definedName name="_xlnm._FilterDatabase" localSheetId="3" hidden="1">'7-siffer'!$A$2:$H$427</definedName>
    <definedName name="_xlnm._FilterDatabase" localSheetId="4" hidden="1">Fjorårets!$A$3:$H$375</definedName>
    <definedName name="_xlnm._FilterDatabase" localSheetId="2" hidden="1">Pønsj!$A$1:$E$235</definedName>
    <definedName name="_xlnm._FilterDatabase" localSheetId="1" hidden="1">'Pønsjeliste HØP'!$B$1:$I$226</definedName>
    <definedName name="_xlnm._FilterDatabase" hidden="1">#REF!</definedName>
    <definedName name="KVM"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0" l="1"/>
  <c r="D3" i="20"/>
  <c r="E3" i="20"/>
  <c r="C4" i="20"/>
  <c r="D4" i="20"/>
  <c r="E4" i="20"/>
  <c r="C6" i="20"/>
  <c r="D6" i="20"/>
  <c r="E6" i="20"/>
  <c r="C7" i="20"/>
  <c r="D7" i="20"/>
  <c r="E7" i="20"/>
  <c r="C8" i="20"/>
  <c r="D8" i="20"/>
  <c r="E8" i="20"/>
  <c r="C9" i="20"/>
  <c r="D9" i="20"/>
  <c r="E9" i="20"/>
  <c r="C11" i="20"/>
  <c r="D11" i="20"/>
  <c r="E11" i="20"/>
  <c r="C12" i="20"/>
  <c r="D12" i="20"/>
  <c r="E12" i="20"/>
  <c r="C13" i="20"/>
  <c r="D13" i="20"/>
  <c r="E13" i="20"/>
  <c r="C14" i="20"/>
  <c r="D14" i="20"/>
  <c r="E14" i="20"/>
  <c r="C15" i="20"/>
  <c r="D15" i="20"/>
  <c r="E15" i="20"/>
  <c r="C16" i="20"/>
  <c r="D16" i="20"/>
  <c r="E16" i="20"/>
  <c r="C17" i="20"/>
  <c r="D17" i="20"/>
  <c r="E17" i="20"/>
  <c r="C18" i="20"/>
  <c r="D18" i="20"/>
  <c r="E18" i="20"/>
  <c r="C19" i="20"/>
  <c r="D19" i="20"/>
  <c r="E19" i="20"/>
  <c r="C20" i="20"/>
  <c r="D20" i="20"/>
  <c r="E20" i="20"/>
  <c r="C22" i="20"/>
  <c r="D22" i="20"/>
  <c r="E22" i="20"/>
  <c r="C24" i="20"/>
  <c r="D24" i="20"/>
  <c r="E24" i="20"/>
  <c r="C27" i="20"/>
  <c r="D27" i="20"/>
  <c r="E27" i="20"/>
  <c r="C28" i="20"/>
  <c r="D28" i="20"/>
  <c r="E28" i="20"/>
  <c r="C29" i="20"/>
  <c r="D29" i="20"/>
  <c r="E29" i="20"/>
  <c r="C30" i="20"/>
  <c r="D30" i="20"/>
  <c r="E30" i="20"/>
  <c r="C31" i="20"/>
  <c r="D31" i="20"/>
  <c r="E31" i="20"/>
  <c r="C32" i="20"/>
  <c r="D32" i="20"/>
  <c r="E32" i="20"/>
  <c r="C33" i="20"/>
  <c r="D33" i="20"/>
  <c r="E33" i="20"/>
  <c r="C34" i="20"/>
  <c r="D34" i="20"/>
  <c r="E34" i="20"/>
  <c r="C35" i="20"/>
  <c r="D35" i="20"/>
  <c r="E35" i="20"/>
  <c r="C36" i="20"/>
  <c r="D36" i="20"/>
  <c r="E36" i="20"/>
  <c r="C37" i="20"/>
  <c r="D37" i="20"/>
  <c r="E37" i="20"/>
  <c r="C38" i="20"/>
  <c r="D38" i="20"/>
  <c r="E38" i="20"/>
  <c r="C39" i="20"/>
  <c r="D39" i="20"/>
  <c r="E39" i="20"/>
  <c r="C40" i="20"/>
  <c r="D40" i="20"/>
  <c r="E40" i="20"/>
  <c r="C41" i="20"/>
  <c r="D41" i="20"/>
  <c r="E41" i="20"/>
  <c r="C42" i="20"/>
  <c r="D42" i="20"/>
  <c r="E42" i="20"/>
  <c r="C43" i="20"/>
  <c r="D43" i="20"/>
  <c r="E43" i="20"/>
  <c r="C44" i="20"/>
  <c r="D44" i="20"/>
  <c r="E44" i="20"/>
  <c r="C45" i="20"/>
  <c r="D45" i="20"/>
  <c r="E45" i="20"/>
  <c r="C46" i="20"/>
  <c r="D46" i="20"/>
  <c r="E46" i="20"/>
  <c r="C49" i="20"/>
  <c r="D49" i="20"/>
  <c r="E49" i="20"/>
  <c r="C50" i="20"/>
  <c r="D50" i="20"/>
  <c r="E50" i="20"/>
  <c r="C51" i="20"/>
  <c r="D51" i="20"/>
  <c r="E51" i="20"/>
  <c r="C52" i="20"/>
  <c r="D52" i="20"/>
  <c r="E52" i="20"/>
  <c r="C53" i="20"/>
  <c r="D53" i="20"/>
  <c r="E53" i="20"/>
  <c r="C56" i="20"/>
  <c r="D56" i="20"/>
  <c r="E56" i="20"/>
  <c r="C57" i="20"/>
  <c r="D57" i="20"/>
  <c r="E57" i="20"/>
  <c r="C59" i="20"/>
  <c r="D59" i="20"/>
  <c r="E59" i="20"/>
  <c r="C60" i="20"/>
  <c r="D60" i="20"/>
  <c r="E60" i="20"/>
  <c r="C61" i="20"/>
  <c r="D61" i="20"/>
  <c r="E61" i="20"/>
  <c r="C65" i="20"/>
  <c r="D65" i="20"/>
  <c r="E65" i="20"/>
  <c r="C66" i="20"/>
  <c r="D66" i="20"/>
  <c r="E66" i="20"/>
  <c r="C67" i="20"/>
  <c r="D67" i="20"/>
  <c r="E67" i="20"/>
  <c r="C68" i="20"/>
  <c r="D68" i="20"/>
  <c r="E68" i="20"/>
  <c r="C75" i="20"/>
  <c r="D75" i="20"/>
  <c r="E75" i="20"/>
  <c r="C76" i="20"/>
  <c r="D76" i="20"/>
  <c r="E76" i="20"/>
  <c r="C77" i="20"/>
  <c r="D77" i="20"/>
  <c r="E77" i="20"/>
  <c r="C79" i="20"/>
  <c r="D79" i="20"/>
  <c r="E79" i="20"/>
  <c r="C80" i="20"/>
  <c r="D80" i="20"/>
  <c r="E80" i="20"/>
  <c r="C82" i="20"/>
  <c r="D82" i="20"/>
  <c r="E82" i="20"/>
  <c r="C83" i="20"/>
  <c r="D83" i="20"/>
  <c r="E83" i="20"/>
  <c r="C84" i="20"/>
  <c r="D84" i="20"/>
  <c r="E84" i="20"/>
  <c r="C85" i="20"/>
  <c r="D85" i="20"/>
  <c r="E85" i="20"/>
  <c r="C86" i="20"/>
  <c r="D86" i="20"/>
  <c r="E86" i="20"/>
  <c r="C87" i="20"/>
  <c r="D87" i="20"/>
  <c r="E87" i="20"/>
  <c r="C89" i="20"/>
  <c r="D89" i="20"/>
  <c r="E89" i="20"/>
  <c r="C90" i="20"/>
  <c r="D90" i="20"/>
  <c r="E90" i="20"/>
  <c r="C91" i="20"/>
  <c r="D91" i="20"/>
  <c r="E91" i="20"/>
  <c r="C92" i="20"/>
  <c r="D92" i="20"/>
  <c r="E92" i="20"/>
  <c r="C93" i="20"/>
  <c r="D93" i="20"/>
  <c r="E93" i="20"/>
  <c r="C95" i="20"/>
  <c r="D95" i="20"/>
  <c r="E95" i="20"/>
  <c r="C97" i="20"/>
  <c r="D97" i="20"/>
  <c r="E97" i="20"/>
  <c r="C98" i="20"/>
  <c r="D98" i="20"/>
  <c r="E98" i="20"/>
  <c r="C99" i="20"/>
  <c r="D99" i="20"/>
  <c r="E99" i="20"/>
  <c r="C100" i="20"/>
  <c r="D100" i="20"/>
  <c r="E100" i="20"/>
  <c r="C101" i="20"/>
  <c r="D101" i="20"/>
  <c r="E101" i="20"/>
  <c r="C102" i="20"/>
  <c r="D102" i="20"/>
  <c r="E102" i="20"/>
  <c r="C103" i="20"/>
  <c r="D103" i="20"/>
  <c r="E103" i="20"/>
  <c r="C104" i="20"/>
  <c r="D104" i="20"/>
  <c r="E104" i="20"/>
  <c r="C105" i="20"/>
  <c r="D105" i="20"/>
  <c r="E105" i="20"/>
  <c r="C108" i="20"/>
  <c r="D108" i="20"/>
  <c r="E108" i="20"/>
  <c r="C111" i="20"/>
  <c r="D111" i="20"/>
  <c r="E111" i="20"/>
  <c r="C112" i="20"/>
  <c r="D112" i="20"/>
  <c r="E112" i="20"/>
  <c r="C113" i="20"/>
  <c r="D113" i="20"/>
  <c r="E113" i="20"/>
  <c r="C114" i="20"/>
  <c r="D114" i="20"/>
  <c r="E114" i="20"/>
  <c r="C115" i="20"/>
  <c r="D115" i="20"/>
  <c r="E115" i="20"/>
  <c r="C116" i="20"/>
  <c r="D116" i="20"/>
  <c r="E116" i="20"/>
  <c r="C117" i="20"/>
  <c r="D117" i="20"/>
  <c r="E117" i="20"/>
  <c r="C119" i="20"/>
  <c r="D119" i="20"/>
  <c r="E119" i="20"/>
  <c r="C120" i="20"/>
  <c r="D120" i="20"/>
  <c r="E120" i="20"/>
  <c r="C121" i="20"/>
  <c r="D121" i="20"/>
  <c r="E121" i="20"/>
  <c r="C123" i="20"/>
  <c r="D123" i="20"/>
  <c r="E123" i="20"/>
  <c r="C124" i="20"/>
  <c r="D124" i="20"/>
  <c r="E124" i="20"/>
  <c r="C125" i="20"/>
  <c r="D125" i="20"/>
  <c r="E125" i="20"/>
  <c r="C126" i="20"/>
  <c r="D126" i="20"/>
  <c r="E126" i="20"/>
  <c r="C127" i="20"/>
  <c r="D127" i="20"/>
  <c r="E127" i="20"/>
  <c r="C128" i="20"/>
  <c r="D128" i="20"/>
  <c r="E128" i="20"/>
  <c r="C129" i="20"/>
  <c r="D129" i="20"/>
  <c r="E129" i="20"/>
  <c r="C130" i="20"/>
  <c r="D130" i="20"/>
  <c r="E130" i="20"/>
  <c r="C131" i="20"/>
  <c r="D131" i="20"/>
  <c r="E131" i="20"/>
  <c r="C133" i="20"/>
  <c r="D133" i="20"/>
  <c r="E133" i="20"/>
  <c r="C135" i="20"/>
  <c r="D135" i="20"/>
  <c r="E135" i="20"/>
  <c r="C136" i="20"/>
  <c r="D136" i="20"/>
  <c r="E136" i="20"/>
  <c r="C137" i="20"/>
  <c r="D137" i="20"/>
  <c r="E137" i="20"/>
  <c r="C138" i="20"/>
  <c r="D138" i="20"/>
  <c r="E138" i="20"/>
  <c r="C139" i="20"/>
  <c r="D139" i="20"/>
  <c r="E139" i="20"/>
  <c r="C140" i="20"/>
  <c r="D140" i="20"/>
  <c r="E140" i="20"/>
  <c r="C141" i="20"/>
  <c r="D141" i="20"/>
  <c r="E141" i="20"/>
  <c r="C142" i="20"/>
  <c r="D142" i="20"/>
  <c r="E142" i="20"/>
  <c r="C143" i="20"/>
  <c r="D143" i="20"/>
  <c r="E143" i="20"/>
  <c r="C144" i="20"/>
  <c r="D144" i="20"/>
  <c r="E144" i="20"/>
  <c r="C145" i="20"/>
  <c r="D145" i="20"/>
  <c r="E145" i="20"/>
  <c r="C146" i="20"/>
  <c r="D146" i="20"/>
  <c r="E146" i="20"/>
  <c r="C147" i="20"/>
  <c r="D147" i="20"/>
  <c r="E147" i="20"/>
  <c r="C148" i="20"/>
  <c r="D148" i="20"/>
  <c r="E148" i="20"/>
  <c r="C150" i="20"/>
  <c r="D150" i="20"/>
  <c r="E150" i="20"/>
  <c r="C151" i="20"/>
  <c r="D151" i="20"/>
  <c r="E151" i="20"/>
  <c r="C152" i="20"/>
  <c r="D152" i="20"/>
  <c r="E152" i="20"/>
  <c r="C153" i="20"/>
  <c r="D153" i="20"/>
  <c r="E153" i="20"/>
  <c r="C154" i="20"/>
  <c r="D154" i="20"/>
  <c r="E154" i="20"/>
  <c r="C155" i="20"/>
  <c r="D155" i="20"/>
  <c r="E155" i="20"/>
  <c r="C156" i="20"/>
  <c r="D156" i="20"/>
  <c r="E156" i="20"/>
  <c r="C157" i="20"/>
  <c r="D157" i="20"/>
  <c r="E157" i="20"/>
  <c r="C158" i="20"/>
  <c r="D158" i="20"/>
  <c r="E158" i="20"/>
  <c r="C159" i="20"/>
  <c r="D159" i="20"/>
  <c r="E159" i="20"/>
  <c r="C160" i="20"/>
  <c r="D160" i="20"/>
  <c r="E160" i="20"/>
  <c r="C161" i="20"/>
  <c r="D161" i="20"/>
  <c r="E161" i="20"/>
  <c r="C162" i="20"/>
  <c r="D162" i="20"/>
  <c r="E162" i="20"/>
  <c r="C163" i="20"/>
  <c r="D163" i="20"/>
  <c r="E163" i="20"/>
  <c r="C164" i="20"/>
  <c r="D164" i="20"/>
  <c r="E164" i="20"/>
  <c r="C165" i="20"/>
  <c r="D165" i="20"/>
  <c r="E165" i="20"/>
  <c r="C166" i="20"/>
  <c r="D166" i="20"/>
  <c r="E166" i="20"/>
  <c r="C167" i="20"/>
  <c r="D167" i="20"/>
  <c r="E167" i="20"/>
  <c r="C168" i="20"/>
  <c r="D168" i="20"/>
  <c r="E168" i="20"/>
  <c r="C169" i="20"/>
  <c r="D169" i="20"/>
  <c r="E169" i="20"/>
  <c r="C170" i="20"/>
  <c r="D170" i="20"/>
  <c r="E170" i="20"/>
  <c r="C171" i="20"/>
  <c r="D171" i="20"/>
  <c r="E171" i="20"/>
  <c r="C172" i="20"/>
  <c r="D172" i="20"/>
  <c r="E172" i="20"/>
  <c r="C174" i="20"/>
  <c r="D174" i="20"/>
  <c r="E174" i="20"/>
  <c r="C175" i="20"/>
  <c r="D175" i="20"/>
  <c r="E175" i="20"/>
  <c r="C177" i="20"/>
  <c r="D177" i="20"/>
  <c r="E177" i="20"/>
  <c r="C178" i="20"/>
  <c r="D178" i="20"/>
  <c r="E178" i="20"/>
  <c r="C179" i="20"/>
  <c r="D179" i="20"/>
  <c r="E179" i="20"/>
  <c r="C180" i="20"/>
  <c r="D180" i="20"/>
  <c r="E180" i="20"/>
  <c r="C181" i="20"/>
  <c r="D181" i="20"/>
  <c r="E181" i="20"/>
  <c r="C182" i="20"/>
  <c r="D182" i="20"/>
  <c r="E182" i="20"/>
  <c r="C183" i="20"/>
  <c r="D183" i="20"/>
  <c r="E183" i="20"/>
  <c r="C184" i="20"/>
  <c r="D184" i="20"/>
  <c r="E184" i="20"/>
  <c r="C185" i="20"/>
  <c r="D185" i="20"/>
  <c r="E185" i="20"/>
  <c r="C186" i="20"/>
  <c r="D186" i="20"/>
  <c r="E186" i="20"/>
  <c r="C187" i="20"/>
  <c r="D187" i="20"/>
  <c r="E187" i="20"/>
  <c r="C188" i="20"/>
  <c r="D188" i="20"/>
  <c r="E188" i="20"/>
  <c r="C189" i="20"/>
  <c r="D189" i="20"/>
  <c r="E189" i="20"/>
  <c r="C190" i="20"/>
  <c r="D190" i="20"/>
  <c r="E190" i="20"/>
  <c r="C191" i="20"/>
  <c r="D191" i="20"/>
  <c r="E191" i="20"/>
  <c r="C192" i="20"/>
  <c r="D192" i="20"/>
  <c r="E192" i="20"/>
  <c r="C193" i="20"/>
  <c r="D193" i="20"/>
  <c r="E193" i="20"/>
  <c r="C194" i="20"/>
  <c r="D194" i="20"/>
  <c r="E194" i="20"/>
  <c r="C195" i="20"/>
  <c r="D195" i="20"/>
  <c r="E195" i="20"/>
  <c r="C196" i="20"/>
  <c r="D196" i="20"/>
  <c r="E196" i="20"/>
  <c r="C197" i="20"/>
  <c r="D197" i="20"/>
  <c r="E197" i="20"/>
  <c r="C201" i="20"/>
  <c r="D201" i="20"/>
  <c r="E201" i="20"/>
  <c r="C202" i="20"/>
  <c r="D202" i="20"/>
  <c r="E202" i="20"/>
  <c r="C203" i="20"/>
  <c r="D203" i="20"/>
  <c r="E203" i="20"/>
  <c r="C204" i="20"/>
  <c r="D204" i="20"/>
  <c r="E204" i="20"/>
  <c r="C205" i="20"/>
  <c r="D205" i="20"/>
  <c r="E205" i="20"/>
  <c r="C206" i="20"/>
  <c r="D206" i="20"/>
  <c r="E206" i="20"/>
  <c r="C207" i="20"/>
  <c r="D207" i="20"/>
  <c r="E207" i="20"/>
  <c r="C208" i="20"/>
  <c r="D208" i="20"/>
  <c r="E208" i="20"/>
  <c r="C209" i="20"/>
  <c r="D209" i="20"/>
  <c r="E209" i="20"/>
  <c r="C210" i="20"/>
  <c r="D210" i="20"/>
  <c r="E210" i="20"/>
  <c r="C211" i="20"/>
  <c r="D211" i="20"/>
  <c r="E211" i="20"/>
  <c r="C212" i="20"/>
  <c r="D212" i="20"/>
  <c r="E212" i="20"/>
  <c r="C213" i="20"/>
  <c r="D213" i="20"/>
  <c r="E213" i="20"/>
  <c r="C214" i="20"/>
  <c r="D214" i="20"/>
  <c r="E214" i="20"/>
  <c r="C216" i="20"/>
  <c r="D216" i="20"/>
  <c r="E216" i="20"/>
  <c r="C217" i="20"/>
  <c r="D217" i="20"/>
  <c r="E217" i="20"/>
  <c r="C218" i="20"/>
  <c r="D218" i="20"/>
  <c r="E218" i="20"/>
  <c r="C219" i="20"/>
  <c r="D219" i="20"/>
  <c r="E219" i="20"/>
  <c r="C220" i="20"/>
  <c r="D220" i="20"/>
  <c r="E220" i="20"/>
  <c r="C221" i="20"/>
  <c r="D221" i="20"/>
  <c r="E221" i="20"/>
  <c r="C223" i="20"/>
  <c r="D223" i="20"/>
  <c r="E223" i="20"/>
  <c r="C224" i="20"/>
  <c r="D224" i="20"/>
  <c r="E224" i="20"/>
  <c r="C225" i="20"/>
  <c r="D225" i="20"/>
  <c r="E225" i="20"/>
  <c r="C226" i="20"/>
  <c r="D226" i="20"/>
  <c r="E226" i="20"/>
  <c r="C227" i="20"/>
  <c r="D227" i="20"/>
  <c r="E227" i="20"/>
  <c r="C228" i="20"/>
  <c r="D228" i="20"/>
  <c r="E228" i="20"/>
  <c r="C229" i="20"/>
  <c r="D229" i="20"/>
  <c r="E229" i="20"/>
  <c r="C230" i="20"/>
  <c r="D230" i="20"/>
  <c r="E230" i="20"/>
  <c r="C232" i="20"/>
  <c r="D232" i="20"/>
  <c r="E232" i="20"/>
  <c r="C233" i="20"/>
  <c r="D233" i="20"/>
  <c r="E233" i="20"/>
  <c r="C234" i="20"/>
  <c r="D234" i="20"/>
  <c r="E234" i="20"/>
  <c r="E2" i="20"/>
  <c r="D2" i="20"/>
  <c r="C2" i="20"/>
  <c r="F226" i="17" l="1"/>
  <c r="G226" i="17"/>
  <c r="H226" i="17"/>
  <c r="I226" i="17"/>
  <c r="F228" i="17"/>
  <c r="G228" i="17"/>
  <c r="H228" i="17"/>
  <c r="I228" i="17"/>
  <c r="E426" i="8" l="1"/>
  <c r="F426" i="8" s="1"/>
  <c r="E425" i="8"/>
  <c r="F425" i="8" s="1"/>
  <c r="E424" i="8"/>
  <c r="F424" i="8" s="1"/>
  <c r="E423" i="8"/>
  <c r="F423" i="8" s="1"/>
  <c r="E422" i="8"/>
  <c r="F422" i="8" s="1"/>
  <c r="E421" i="8"/>
  <c r="F421" i="8" s="1"/>
  <c r="E420" i="8"/>
  <c r="F420" i="8" s="1"/>
  <c r="E419" i="8"/>
  <c r="F419" i="8" s="1"/>
  <c r="E418" i="8"/>
  <c r="F418" i="8" s="1"/>
  <c r="E417" i="8"/>
  <c r="F417" i="8" s="1"/>
  <c r="E416" i="8"/>
  <c r="F416" i="8" s="1"/>
  <c r="E415" i="8"/>
  <c r="F415" i="8" s="1"/>
  <c r="E414" i="8"/>
  <c r="F414" i="8" s="1"/>
  <c r="E413" i="8"/>
  <c r="F413" i="8" s="1"/>
  <c r="E412" i="8"/>
  <c r="F412" i="8" s="1"/>
  <c r="E411" i="8"/>
  <c r="F411" i="8" s="1"/>
  <c r="E410" i="8"/>
  <c r="F410" i="8" s="1"/>
  <c r="E409" i="8"/>
  <c r="F409" i="8" s="1"/>
  <c r="E408" i="8"/>
  <c r="F408" i="8" s="1"/>
  <c r="E407" i="8"/>
  <c r="F407" i="8" s="1"/>
  <c r="E406" i="8"/>
  <c r="F406" i="8" s="1"/>
  <c r="E405" i="8"/>
  <c r="F405" i="8" s="1"/>
  <c r="E404" i="8"/>
  <c r="F404" i="8" s="1"/>
  <c r="E403" i="8"/>
  <c r="F403" i="8" s="1"/>
  <c r="E402" i="8"/>
  <c r="F402" i="8" s="1"/>
  <c r="E401" i="8"/>
  <c r="F401" i="8" s="1"/>
  <c r="E400" i="8"/>
  <c r="F400" i="8" s="1"/>
  <c r="E399" i="8"/>
  <c r="F399" i="8" s="1"/>
  <c r="E398" i="8"/>
  <c r="F398" i="8" s="1"/>
  <c r="E397" i="8"/>
  <c r="F397" i="8" s="1"/>
  <c r="E396" i="8"/>
  <c r="F396" i="8" s="1"/>
  <c r="E395" i="8"/>
  <c r="F395" i="8" s="1"/>
  <c r="E394" i="8"/>
  <c r="F394" i="8" s="1"/>
  <c r="E393" i="8"/>
  <c r="F393" i="8" s="1"/>
  <c r="E392" i="8"/>
  <c r="F392" i="8" s="1"/>
  <c r="E391" i="8"/>
  <c r="F391" i="8" s="1"/>
  <c r="E390" i="8"/>
  <c r="F390" i="8" s="1"/>
  <c r="E389" i="8"/>
  <c r="F389" i="8" s="1"/>
  <c r="E388" i="8"/>
  <c r="F388" i="8" s="1"/>
  <c r="E387" i="8"/>
  <c r="F387" i="8" s="1"/>
  <c r="E386" i="8"/>
  <c r="F386" i="8" s="1"/>
  <c r="E385" i="8"/>
  <c r="F385" i="8" s="1"/>
  <c r="E384" i="8"/>
  <c r="F384" i="8" s="1"/>
  <c r="E383" i="8"/>
  <c r="F383" i="8" s="1"/>
  <c r="E382" i="8"/>
  <c r="F382" i="8" s="1"/>
  <c r="E381" i="8"/>
  <c r="F381" i="8" s="1"/>
  <c r="E380" i="8"/>
  <c r="F380" i="8" s="1"/>
  <c r="E379" i="8"/>
  <c r="F379" i="8" s="1"/>
  <c r="E378" i="8"/>
  <c r="F378" i="8" s="1"/>
  <c r="E377" i="8"/>
  <c r="F377" i="8" s="1"/>
  <c r="E376" i="8"/>
  <c r="F376" i="8" s="1"/>
  <c r="E375" i="8"/>
  <c r="F375" i="8" s="1"/>
  <c r="E374" i="8"/>
  <c r="F374" i="8" s="1"/>
  <c r="E373" i="8"/>
  <c r="F373" i="8" s="1"/>
  <c r="E372" i="8"/>
  <c r="F372" i="8" s="1"/>
  <c r="E371" i="8"/>
  <c r="F371" i="8" s="1"/>
  <c r="E370" i="8"/>
  <c r="F370" i="8" s="1"/>
  <c r="E369" i="8"/>
  <c r="F369" i="8" s="1"/>
  <c r="E368" i="8"/>
  <c r="F368" i="8" s="1"/>
  <c r="E367" i="8"/>
  <c r="F367" i="8" s="1"/>
  <c r="E366" i="8"/>
  <c r="F366" i="8" s="1"/>
  <c r="E365" i="8"/>
  <c r="F365" i="8" s="1"/>
  <c r="E364" i="8"/>
  <c r="F364" i="8" s="1"/>
  <c r="E363" i="8"/>
  <c r="F363" i="8" s="1"/>
  <c r="E362" i="8"/>
  <c r="F362" i="8" s="1"/>
  <c r="E361" i="8"/>
  <c r="F361" i="8" s="1"/>
  <c r="E360" i="8"/>
  <c r="F360" i="8" s="1"/>
  <c r="E359" i="8"/>
  <c r="F359" i="8" s="1"/>
  <c r="E358" i="8"/>
  <c r="F358" i="8" s="1"/>
  <c r="E357" i="8"/>
  <c r="F357" i="8" s="1"/>
  <c r="E356" i="8"/>
  <c r="F356" i="8" s="1"/>
  <c r="E355" i="8"/>
  <c r="F355" i="8" s="1"/>
  <c r="E354" i="8"/>
  <c r="F354" i="8" s="1"/>
  <c r="E353" i="8"/>
  <c r="F353" i="8" s="1"/>
  <c r="E352" i="8"/>
  <c r="F352" i="8" s="1"/>
  <c r="E351" i="8"/>
  <c r="F351" i="8" s="1"/>
  <c r="E350" i="8"/>
  <c r="F350" i="8" s="1"/>
  <c r="E349" i="8"/>
  <c r="F349" i="8" s="1"/>
  <c r="E348" i="8"/>
  <c r="F348" i="8" s="1"/>
  <c r="E347" i="8"/>
  <c r="F347" i="8" s="1"/>
  <c r="E346" i="8"/>
  <c r="F346" i="8" s="1"/>
  <c r="E345" i="8"/>
  <c r="F345" i="8" s="1"/>
  <c r="E344" i="8"/>
  <c r="F344" i="8" s="1"/>
  <c r="E343" i="8"/>
  <c r="F343" i="8" s="1"/>
  <c r="E342" i="8"/>
  <c r="F342" i="8" s="1"/>
  <c r="E341" i="8"/>
  <c r="F341" i="8" s="1"/>
  <c r="E340" i="8"/>
  <c r="F340" i="8" s="1"/>
  <c r="E339" i="8"/>
  <c r="F339" i="8" s="1"/>
  <c r="E338" i="8"/>
  <c r="F338" i="8" s="1"/>
  <c r="E337" i="8"/>
  <c r="F337" i="8" s="1"/>
  <c r="E336" i="8"/>
  <c r="F336" i="8" s="1"/>
  <c r="E335" i="8"/>
  <c r="F335" i="8" s="1"/>
  <c r="E334" i="8"/>
  <c r="F334" i="8" s="1"/>
  <c r="E333" i="8"/>
  <c r="F333" i="8" s="1"/>
  <c r="E332" i="8"/>
  <c r="F332" i="8" s="1"/>
  <c r="E331" i="8"/>
  <c r="F331" i="8" s="1"/>
  <c r="E330" i="8"/>
  <c r="F330" i="8" s="1"/>
  <c r="E329" i="8"/>
  <c r="F329" i="8" s="1"/>
  <c r="E328" i="8"/>
  <c r="F328" i="8" s="1"/>
  <c r="E327" i="8"/>
  <c r="F327" i="8" s="1"/>
  <c r="E326" i="8"/>
  <c r="F326" i="8" s="1"/>
  <c r="E325" i="8"/>
  <c r="F325" i="8" s="1"/>
  <c r="E324" i="8"/>
  <c r="F324" i="8" s="1"/>
  <c r="E323" i="8"/>
  <c r="F323" i="8" s="1"/>
  <c r="E322" i="8"/>
  <c r="F322" i="8" s="1"/>
  <c r="E321" i="8"/>
  <c r="F321" i="8" s="1"/>
  <c r="E320" i="8"/>
  <c r="F320" i="8" s="1"/>
  <c r="G320" i="8" s="1"/>
  <c r="E319" i="8"/>
  <c r="F319" i="8" s="1"/>
  <c r="E318" i="8"/>
  <c r="F318" i="8" s="1"/>
  <c r="G328" i="8" l="1"/>
  <c r="G340" i="8"/>
  <c r="G368" i="8"/>
  <c r="G380" i="8"/>
  <c r="G325" i="8"/>
  <c r="G333" i="8"/>
  <c r="G337" i="8"/>
  <c r="G341" i="8"/>
  <c r="G345" i="8"/>
  <c r="G349" i="8"/>
  <c r="G353" i="8"/>
  <c r="G365" i="8"/>
  <c r="G369" i="8"/>
  <c r="G381" i="8"/>
  <c r="G385" i="8"/>
  <c r="G389" i="8"/>
  <c r="G396" i="8"/>
  <c r="G400" i="8"/>
  <c r="G404" i="8"/>
  <c r="G408" i="8"/>
  <c r="G412" i="8"/>
  <c r="G416" i="8"/>
  <c r="G424" i="8"/>
  <c r="G336" i="8"/>
  <c r="G348" i="8"/>
  <c r="G415" i="8"/>
  <c r="G326" i="8"/>
  <c r="G330" i="8"/>
  <c r="G354" i="8"/>
  <c r="G358" i="8"/>
  <c r="G362" i="8"/>
  <c r="G374" i="8"/>
  <c r="G378" i="8"/>
  <c r="G382" i="8"/>
  <c r="G386" i="8"/>
  <c r="G390" i="8"/>
  <c r="G397" i="8"/>
  <c r="G401" i="8"/>
  <c r="G405" i="8"/>
  <c r="G409" i="8"/>
  <c r="G413" i="8"/>
  <c r="G425" i="8"/>
  <c r="G344" i="8"/>
  <c r="G352" i="8"/>
  <c r="G372" i="8"/>
  <c r="G419" i="8"/>
  <c r="G323" i="8"/>
  <c r="G327" i="8"/>
  <c r="G375" i="8"/>
  <c r="G379" i="8"/>
  <c r="G383" i="8"/>
  <c r="G387" i="8"/>
  <c r="G391" i="8"/>
  <c r="G414" i="8"/>
  <c r="G422" i="8"/>
  <c r="G321" i="8"/>
  <c r="G322" i="8" l="1"/>
  <c r="G324" i="8"/>
  <c r="G388" i="8"/>
  <c r="G398" i="8"/>
  <c r="G357" i="8"/>
  <c r="G350" i="8"/>
  <c r="G335" i="8"/>
  <c r="G363" i="8"/>
  <c r="G342" i="8"/>
  <c r="G399" i="8"/>
  <c r="G384" i="8"/>
  <c r="G329" i="8"/>
  <c r="G402" i="8"/>
  <c r="G356" i="8"/>
  <c r="G346" i="8"/>
  <c r="G410" i="8"/>
  <c r="G394" i="8"/>
  <c r="G351" i="8"/>
  <c r="G347" i="8"/>
  <c r="G331" i="8"/>
  <c r="G359" i="8"/>
  <c r="G338" i="8"/>
  <c r="G411" i="8"/>
  <c r="G395" i="8"/>
  <c r="G377" i="8"/>
  <c r="G361" i="8"/>
  <c r="G339" i="8"/>
  <c r="G367" i="8"/>
  <c r="G403" i="8"/>
  <c r="G366" i="8"/>
  <c r="G406" i="8"/>
  <c r="G376" i="8"/>
  <c r="G332" i="8"/>
  <c r="G360" i="8"/>
  <c r="G343" i="8"/>
  <c r="G319" i="8"/>
  <c r="G371" i="8"/>
  <c r="G355" i="8"/>
  <c r="G334" i="8"/>
  <c r="G407" i="8"/>
  <c r="G392" i="8"/>
  <c r="G370" i="8"/>
  <c r="E138" i="8" l="1"/>
  <c r="E139" i="8"/>
  <c r="D372" i="10" l="1"/>
  <c r="C372" i="10"/>
  <c r="B372" i="10"/>
  <c r="D371" i="10"/>
  <c r="C371" i="10"/>
  <c r="B371" i="10"/>
  <c r="D370" i="10"/>
  <c r="C370" i="10"/>
  <c r="B370" i="10"/>
  <c r="D369" i="10"/>
  <c r="C369" i="10"/>
  <c r="B369" i="10"/>
  <c r="D368" i="10"/>
  <c r="C368" i="10"/>
  <c r="B368" i="10"/>
  <c r="D367" i="10"/>
  <c r="C367" i="10"/>
  <c r="B367" i="10"/>
  <c r="D366" i="10"/>
  <c r="E366" i="10" s="1"/>
  <c r="F366" i="10" s="1"/>
  <c r="B366" i="10"/>
  <c r="D365" i="10"/>
  <c r="E365" i="10" s="1"/>
  <c r="F365" i="10" s="1"/>
  <c r="B365" i="10"/>
  <c r="D364" i="10"/>
  <c r="C364" i="10"/>
  <c r="B364" i="10"/>
  <c r="D363" i="10"/>
  <c r="C363" i="10"/>
  <c r="B363" i="10"/>
  <c r="D362" i="10"/>
  <c r="C362" i="10"/>
  <c r="B362" i="10"/>
  <c r="D361" i="10"/>
  <c r="C361" i="10"/>
  <c r="B361" i="10"/>
  <c r="D360" i="10"/>
  <c r="C360" i="10"/>
  <c r="B360" i="10"/>
  <c r="D359" i="10"/>
  <c r="C359" i="10"/>
  <c r="B359" i="10"/>
  <c r="D358" i="10"/>
  <c r="C358" i="10"/>
  <c r="B358" i="10"/>
  <c r="D357" i="10"/>
  <c r="E357" i="10" s="1"/>
  <c r="F357" i="10" s="1"/>
  <c r="B357" i="10"/>
  <c r="D356" i="10"/>
  <c r="C356" i="10"/>
  <c r="B356" i="10"/>
  <c r="D355" i="10"/>
  <c r="E355" i="10" s="1"/>
  <c r="F355" i="10" s="1"/>
  <c r="B355" i="10"/>
  <c r="D354" i="10"/>
  <c r="C354" i="10"/>
  <c r="B354" i="10"/>
  <c r="D353" i="10"/>
  <c r="E353" i="10" s="1"/>
  <c r="F353" i="10" s="1"/>
  <c r="B353" i="10"/>
  <c r="D352" i="10"/>
  <c r="C352" i="10"/>
  <c r="F352" i="10" s="1"/>
  <c r="B352" i="10"/>
  <c r="D351" i="10"/>
  <c r="C351" i="10"/>
  <c r="B351" i="10"/>
  <c r="C350" i="10"/>
  <c r="E350" i="10" s="1"/>
  <c r="F350" i="10" s="1"/>
  <c r="B350" i="10"/>
  <c r="D349" i="10"/>
  <c r="C349" i="10"/>
  <c r="B349" i="10"/>
  <c r="D348" i="10"/>
  <c r="C348" i="10"/>
  <c r="B348" i="10"/>
  <c r="D347" i="10"/>
  <c r="C347" i="10"/>
  <c r="B347" i="10"/>
  <c r="D346" i="10"/>
  <c r="C346" i="10"/>
  <c r="B346" i="10"/>
  <c r="D345" i="10"/>
  <c r="E345" i="10" s="1"/>
  <c r="F345" i="10" s="1"/>
  <c r="B345" i="10"/>
  <c r="D344" i="10"/>
  <c r="C344" i="10"/>
  <c r="B344" i="10"/>
  <c r="D343" i="10"/>
  <c r="C343" i="10"/>
  <c r="B343" i="10"/>
  <c r="D342" i="10"/>
  <c r="E342" i="10" s="1"/>
  <c r="F342" i="10" s="1"/>
  <c r="B342" i="10"/>
  <c r="D341" i="10"/>
  <c r="C341" i="10"/>
  <c r="B341" i="10"/>
  <c r="D340" i="10"/>
  <c r="C340" i="10"/>
  <c r="B340" i="10"/>
  <c r="D339" i="10"/>
  <c r="E339" i="10" s="1"/>
  <c r="F339" i="10" s="1"/>
  <c r="B339" i="10"/>
  <c r="D338" i="10"/>
  <c r="C338" i="10"/>
  <c r="B338" i="10"/>
  <c r="C337" i="10"/>
  <c r="E337" i="10" s="1"/>
  <c r="F337" i="10" s="1"/>
  <c r="B337" i="10"/>
  <c r="D336" i="10"/>
  <c r="E336" i="10" s="1"/>
  <c r="F336" i="10" s="1"/>
  <c r="B336" i="10"/>
  <c r="D335" i="10"/>
  <c r="C335" i="10"/>
  <c r="B335" i="10"/>
  <c r="D334" i="10"/>
  <c r="C334" i="10"/>
  <c r="B334" i="10"/>
  <c r="D333" i="10"/>
  <c r="E333" i="10" s="1"/>
  <c r="F333" i="10" s="1"/>
  <c r="B333" i="10"/>
  <c r="D332" i="10"/>
  <c r="E332" i="10" s="1"/>
  <c r="F332" i="10" s="1"/>
  <c r="B332" i="10"/>
  <c r="D331" i="10"/>
  <c r="C331" i="10"/>
  <c r="B331" i="10"/>
  <c r="D330" i="10"/>
  <c r="E330" i="10" s="1"/>
  <c r="F330" i="10" s="1"/>
  <c r="B330" i="10"/>
  <c r="D329" i="10"/>
  <c r="E329" i="10" s="1"/>
  <c r="F329" i="10" s="1"/>
  <c r="B329" i="10"/>
  <c r="D328" i="10"/>
  <c r="C328" i="10"/>
  <c r="B328" i="10"/>
  <c r="D327" i="10"/>
  <c r="C327" i="10"/>
  <c r="B327" i="10"/>
  <c r="D326" i="10"/>
  <c r="E326" i="10" s="1"/>
  <c r="F326" i="10" s="1"/>
  <c r="B326" i="10"/>
  <c r="D325" i="10"/>
  <c r="C325" i="10"/>
  <c r="B325" i="10"/>
  <c r="D324" i="10"/>
  <c r="C324" i="10"/>
  <c r="B324" i="10"/>
  <c r="D323" i="10"/>
  <c r="E323" i="10" s="1"/>
  <c r="B323" i="10"/>
  <c r="D322" i="10"/>
  <c r="C322" i="10"/>
  <c r="B322" i="10"/>
  <c r="D321" i="10"/>
  <c r="E321" i="10" s="1"/>
  <c r="F321" i="10" s="1"/>
  <c r="B321" i="10"/>
  <c r="D320" i="10"/>
  <c r="E320" i="10" s="1"/>
  <c r="F320" i="10" s="1"/>
  <c r="B320" i="10"/>
  <c r="D319" i="10"/>
  <c r="C319" i="10"/>
  <c r="B319" i="10"/>
  <c r="D318" i="10"/>
  <c r="E318" i="10" s="1"/>
  <c r="F318" i="10" s="1"/>
  <c r="B318" i="10"/>
  <c r="D317" i="10"/>
  <c r="C317" i="10"/>
  <c r="B317" i="10"/>
  <c r="D316" i="10"/>
  <c r="E316" i="10" s="1"/>
  <c r="F316" i="10" s="1"/>
  <c r="B316" i="10"/>
  <c r="D315" i="10"/>
  <c r="C315" i="10"/>
  <c r="B315" i="10"/>
  <c r="D314" i="10"/>
  <c r="C314" i="10"/>
  <c r="B314" i="10"/>
  <c r="D313" i="10"/>
  <c r="C313" i="10"/>
  <c r="B313" i="10"/>
  <c r="D312" i="10"/>
  <c r="C312" i="10"/>
  <c r="B312" i="10"/>
  <c r="D311" i="10"/>
  <c r="C311" i="10"/>
  <c r="B311" i="10"/>
  <c r="D310" i="10"/>
  <c r="C310" i="10"/>
  <c r="B310" i="10"/>
  <c r="D309" i="10"/>
  <c r="C309" i="10"/>
  <c r="B309" i="10"/>
  <c r="D308" i="10"/>
  <c r="C308" i="10"/>
  <c r="B308" i="10"/>
  <c r="D307" i="10"/>
  <c r="C307" i="10"/>
  <c r="B307" i="10"/>
  <c r="D306" i="10"/>
  <c r="C306" i="10"/>
  <c r="B306" i="10"/>
  <c r="D305" i="10"/>
  <c r="C305" i="10"/>
  <c r="B305" i="10"/>
  <c r="D304" i="10"/>
  <c r="C304" i="10"/>
  <c r="B304" i="10"/>
  <c r="D303" i="10"/>
  <c r="C303" i="10"/>
  <c r="B303" i="10"/>
  <c r="D302" i="10"/>
  <c r="C302" i="10"/>
  <c r="B302" i="10"/>
  <c r="D301" i="10"/>
  <c r="C301" i="10"/>
  <c r="B301" i="10"/>
  <c r="D300" i="10"/>
  <c r="C300" i="10"/>
  <c r="B300" i="10"/>
  <c r="D299" i="10"/>
  <c r="C299" i="10"/>
  <c r="B299" i="10"/>
  <c r="D298" i="10"/>
  <c r="C298" i="10"/>
  <c r="B298" i="10"/>
  <c r="D297" i="10"/>
  <c r="C297" i="10"/>
  <c r="B297" i="10"/>
  <c r="D296" i="10"/>
  <c r="C296" i="10"/>
  <c r="B296" i="10"/>
  <c r="D295" i="10"/>
  <c r="C295" i="10"/>
  <c r="B295" i="10"/>
  <c r="D294" i="10"/>
  <c r="C294" i="10"/>
  <c r="B294" i="10"/>
  <c r="D293" i="10"/>
  <c r="C293" i="10"/>
  <c r="B293" i="10"/>
  <c r="D292" i="10"/>
  <c r="E292" i="10" s="1"/>
  <c r="F292" i="10" s="1"/>
  <c r="C292" i="10"/>
  <c r="B292" i="10"/>
  <c r="D291" i="10"/>
  <c r="E291" i="10" s="1"/>
  <c r="F291" i="10" s="1"/>
  <c r="B291" i="10"/>
  <c r="D290" i="10"/>
  <c r="C290" i="10"/>
  <c r="B290" i="10"/>
  <c r="D289" i="10"/>
  <c r="E289" i="10" s="1"/>
  <c r="F289" i="10" s="1"/>
  <c r="B289" i="10"/>
  <c r="D288" i="10"/>
  <c r="C288" i="10"/>
  <c r="B288" i="10"/>
  <c r="D287" i="10"/>
  <c r="C287" i="10"/>
  <c r="B287" i="10"/>
  <c r="D286" i="10"/>
  <c r="C286" i="10"/>
  <c r="B286" i="10"/>
  <c r="D285" i="10"/>
  <c r="C285" i="10"/>
  <c r="B285" i="10"/>
  <c r="D284" i="10"/>
  <c r="E284" i="10" s="1"/>
  <c r="F284" i="10" s="1"/>
  <c r="B284" i="10"/>
  <c r="D283" i="10"/>
  <c r="C283" i="10"/>
  <c r="B283" i="10"/>
  <c r="D282" i="10"/>
  <c r="C282" i="10"/>
  <c r="B282" i="10"/>
  <c r="D281" i="10"/>
  <c r="C281" i="10"/>
  <c r="B281" i="10"/>
  <c r="D280" i="10"/>
  <c r="E280" i="10" s="1"/>
  <c r="F280" i="10" s="1"/>
  <c r="B280" i="10"/>
  <c r="D279" i="10"/>
  <c r="C279" i="10"/>
  <c r="B279" i="10"/>
  <c r="D278" i="10"/>
  <c r="C278" i="10"/>
  <c r="B278" i="10"/>
  <c r="D277" i="10"/>
  <c r="C277" i="10"/>
  <c r="B277" i="10"/>
  <c r="D276" i="10"/>
  <c r="C276" i="10"/>
  <c r="B276" i="10"/>
  <c r="D275" i="10"/>
  <c r="C275" i="10"/>
  <c r="B275" i="10"/>
  <c r="D274" i="10"/>
  <c r="C274" i="10"/>
  <c r="B274" i="10"/>
  <c r="D273" i="10"/>
  <c r="C273" i="10"/>
  <c r="B273" i="10"/>
  <c r="D272" i="10"/>
  <c r="E272" i="10" s="1"/>
  <c r="F272" i="10" s="1"/>
  <c r="B272" i="10"/>
  <c r="D271" i="10"/>
  <c r="E271" i="10" s="1"/>
  <c r="F271" i="10" s="1"/>
  <c r="B271" i="10"/>
  <c r="D270" i="10"/>
  <c r="C270" i="10"/>
  <c r="B270" i="10"/>
  <c r="D269" i="10"/>
  <c r="E269" i="10" s="1"/>
  <c r="F269" i="10" s="1"/>
  <c r="B269" i="10"/>
  <c r="D268" i="10"/>
  <c r="C268" i="10"/>
  <c r="B268" i="10"/>
  <c r="D267" i="10"/>
  <c r="C267" i="10"/>
  <c r="B267" i="10"/>
  <c r="D266" i="10"/>
  <c r="C266" i="10"/>
  <c r="B266" i="10"/>
  <c r="D265" i="10"/>
  <c r="C265" i="10"/>
  <c r="B265" i="10"/>
  <c r="D264" i="10"/>
  <c r="C264" i="10"/>
  <c r="B264" i="10"/>
  <c r="D263" i="10"/>
  <c r="E263" i="10" s="1"/>
  <c r="F263" i="10" s="1"/>
  <c r="B263" i="10"/>
  <c r="D262" i="10"/>
  <c r="E262" i="10" s="1"/>
  <c r="F262" i="10" s="1"/>
  <c r="B262" i="10"/>
  <c r="D261" i="10"/>
  <c r="E261" i="10" s="1"/>
  <c r="F261" i="10" s="1"/>
  <c r="B261" i="10"/>
  <c r="D260" i="10"/>
  <c r="C260" i="10"/>
  <c r="B260" i="10"/>
  <c r="D259" i="10"/>
  <c r="C259" i="10"/>
  <c r="B259" i="10"/>
  <c r="D258" i="10"/>
  <c r="C258" i="10"/>
  <c r="B258" i="10"/>
  <c r="D257" i="10"/>
  <c r="C257" i="10"/>
  <c r="B257" i="10"/>
  <c r="D256" i="10"/>
  <c r="C256" i="10"/>
  <c r="B256" i="10"/>
  <c r="D255" i="10"/>
  <c r="C255" i="10"/>
  <c r="B255" i="10"/>
  <c r="D254" i="10"/>
  <c r="C254" i="10"/>
  <c r="B254" i="10"/>
  <c r="D253" i="10"/>
  <c r="C253" i="10"/>
  <c r="B253" i="10"/>
  <c r="D252" i="10"/>
  <c r="C252" i="10"/>
  <c r="B252" i="10"/>
  <c r="D251" i="10"/>
  <c r="C251" i="10"/>
  <c r="B251" i="10"/>
  <c r="D250" i="10"/>
  <c r="C250" i="10"/>
  <c r="B250" i="10"/>
  <c r="D249" i="10"/>
  <c r="C249" i="10"/>
  <c r="B249" i="10"/>
  <c r="D248" i="10"/>
  <c r="C248" i="10"/>
  <c r="B248" i="10"/>
  <c r="D247" i="10"/>
  <c r="E247" i="10" s="1"/>
  <c r="F247" i="10" s="1"/>
  <c r="B247" i="10"/>
  <c r="D246" i="10"/>
  <c r="E246" i="10" s="1"/>
  <c r="B246" i="10"/>
  <c r="D245" i="10"/>
  <c r="C245" i="10"/>
  <c r="B245" i="10"/>
  <c r="D244" i="10"/>
  <c r="C244" i="10"/>
  <c r="B244" i="10"/>
  <c r="D243" i="10"/>
  <c r="C243" i="10"/>
  <c r="B243" i="10"/>
  <c r="D242" i="10"/>
  <c r="C242" i="10"/>
  <c r="B242" i="10"/>
  <c r="D241" i="10"/>
  <c r="C241" i="10"/>
  <c r="B241" i="10"/>
  <c r="D240" i="10"/>
  <c r="C240" i="10"/>
  <c r="B240" i="10"/>
  <c r="D239" i="10"/>
  <c r="C239" i="10"/>
  <c r="B239" i="10"/>
  <c r="D238" i="10"/>
  <c r="C238" i="10"/>
  <c r="B238" i="10"/>
  <c r="D237" i="10"/>
  <c r="C237" i="10"/>
  <c r="B237" i="10"/>
  <c r="D236" i="10"/>
  <c r="E236" i="10" s="1"/>
  <c r="F236" i="10" s="1"/>
  <c r="B236" i="10"/>
  <c r="D235" i="10"/>
  <c r="C235" i="10"/>
  <c r="B235" i="10"/>
  <c r="D234" i="10"/>
  <c r="C234" i="10"/>
  <c r="B234" i="10"/>
  <c r="D233" i="10"/>
  <c r="C233" i="10"/>
  <c r="B233" i="10"/>
  <c r="D232" i="10"/>
  <c r="E232" i="10" s="1"/>
  <c r="F232" i="10" s="1"/>
  <c r="B232" i="10"/>
  <c r="D231" i="10"/>
  <c r="C231" i="10"/>
  <c r="B231" i="10"/>
  <c r="D230" i="10"/>
  <c r="C230" i="10"/>
  <c r="B230" i="10"/>
  <c r="D229" i="10"/>
  <c r="C229" i="10"/>
  <c r="B229" i="10"/>
  <c r="D228" i="10"/>
  <c r="C228" i="10"/>
  <c r="B228" i="10"/>
  <c r="D227" i="10"/>
  <c r="C227" i="10"/>
  <c r="B227" i="10"/>
  <c r="D226" i="10"/>
  <c r="C226" i="10"/>
  <c r="B226" i="10"/>
  <c r="D225" i="10"/>
  <c r="C225" i="10"/>
  <c r="B225" i="10"/>
  <c r="D224" i="10"/>
  <c r="C224" i="10"/>
  <c r="B224" i="10"/>
  <c r="D223" i="10"/>
  <c r="C223" i="10"/>
  <c r="B223" i="10"/>
  <c r="D222" i="10"/>
  <c r="C222" i="10"/>
  <c r="B222" i="10"/>
  <c r="D221" i="10"/>
  <c r="C221" i="10"/>
  <c r="B221" i="10"/>
  <c r="D220" i="10"/>
  <c r="C220" i="10"/>
  <c r="B220" i="10"/>
  <c r="D219" i="10"/>
  <c r="C219" i="10"/>
  <c r="B219" i="10"/>
  <c r="D218" i="10"/>
  <c r="C218" i="10"/>
  <c r="B218" i="10"/>
  <c r="D217" i="10"/>
  <c r="C217" i="10"/>
  <c r="B217" i="10"/>
  <c r="D216" i="10"/>
  <c r="C216" i="10"/>
  <c r="B216" i="10"/>
  <c r="D215" i="10"/>
  <c r="C215" i="10"/>
  <c r="B215" i="10"/>
  <c r="D214" i="10"/>
  <c r="C214" i="10"/>
  <c r="B214" i="10"/>
  <c r="D213" i="10"/>
  <c r="C213" i="10"/>
  <c r="B213" i="10"/>
  <c r="D212" i="10"/>
  <c r="C212" i="10"/>
  <c r="B212" i="10"/>
  <c r="D211" i="10"/>
  <c r="C211" i="10"/>
  <c r="B211" i="10"/>
  <c r="D210" i="10"/>
  <c r="C210" i="10"/>
  <c r="B210" i="10"/>
  <c r="D209" i="10"/>
  <c r="C209" i="10"/>
  <c r="B209" i="10"/>
  <c r="D208" i="10"/>
  <c r="C208" i="10"/>
  <c r="B208" i="10"/>
  <c r="D207" i="10"/>
  <c r="C207" i="10"/>
  <c r="B207" i="10"/>
  <c r="D206" i="10"/>
  <c r="C206" i="10"/>
  <c r="B206" i="10"/>
  <c r="D205" i="10"/>
  <c r="C205" i="10"/>
  <c r="B205" i="10"/>
  <c r="D204" i="10"/>
  <c r="C204" i="10"/>
  <c r="B204" i="10"/>
  <c r="D203" i="10"/>
  <c r="C203" i="10"/>
  <c r="B203" i="10"/>
  <c r="D202" i="10"/>
  <c r="C202" i="10"/>
  <c r="B202" i="10"/>
  <c r="D201" i="10"/>
  <c r="C201" i="10"/>
  <c r="B201" i="10"/>
  <c r="D200" i="10"/>
  <c r="C200" i="10"/>
  <c r="B200" i="10"/>
  <c r="D199" i="10"/>
  <c r="C199" i="10"/>
  <c r="B199" i="10"/>
  <c r="D198" i="10"/>
  <c r="C198" i="10"/>
  <c r="B198" i="10"/>
  <c r="D197" i="10"/>
  <c r="C197" i="10"/>
  <c r="B197" i="10"/>
  <c r="D196" i="10"/>
  <c r="C196" i="10"/>
  <c r="B196" i="10"/>
  <c r="D195" i="10"/>
  <c r="C195" i="10"/>
  <c r="B195" i="10"/>
  <c r="D194" i="10"/>
  <c r="C194" i="10"/>
  <c r="B194" i="10"/>
  <c r="D193" i="10"/>
  <c r="E193" i="10" s="1"/>
  <c r="B193" i="10"/>
  <c r="D192" i="10"/>
  <c r="C192" i="10"/>
  <c r="B192" i="10"/>
  <c r="D191" i="10"/>
  <c r="C191" i="10"/>
  <c r="B191" i="10"/>
  <c r="D190" i="10"/>
  <c r="E190" i="10" s="1"/>
  <c r="F190" i="10" s="1"/>
  <c r="B190" i="10"/>
  <c r="D189" i="10"/>
  <c r="C189" i="10"/>
  <c r="B189" i="10"/>
  <c r="D188" i="10"/>
  <c r="E188" i="10" s="1"/>
  <c r="F188" i="10" s="1"/>
  <c r="B188" i="10"/>
  <c r="D187" i="10"/>
  <c r="E187" i="10" s="1"/>
  <c r="F187" i="10" s="1"/>
  <c r="B187" i="10"/>
  <c r="D186" i="10"/>
  <c r="E186" i="10" s="1"/>
  <c r="F186" i="10" s="1"/>
  <c r="B186" i="10"/>
  <c r="D185" i="10"/>
  <c r="C185" i="10"/>
  <c r="B185" i="10"/>
  <c r="D184" i="10"/>
  <c r="E184" i="10" s="1"/>
  <c r="F184" i="10" s="1"/>
  <c r="B184" i="10"/>
  <c r="D183" i="10"/>
  <c r="C183" i="10"/>
  <c r="B183" i="10"/>
  <c r="D182" i="10"/>
  <c r="E182" i="10" s="1"/>
  <c r="F182" i="10" s="1"/>
  <c r="B182" i="10"/>
  <c r="D181" i="10"/>
  <c r="C181" i="10"/>
  <c r="B181" i="10"/>
  <c r="D180" i="10"/>
  <c r="E180" i="10" s="1"/>
  <c r="F180" i="10" s="1"/>
  <c r="B180" i="10"/>
  <c r="D179" i="10"/>
  <c r="C179" i="10"/>
  <c r="B179" i="10"/>
  <c r="D178" i="10"/>
  <c r="C178" i="10"/>
  <c r="B178" i="10"/>
  <c r="D177" i="10"/>
  <c r="C177" i="10"/>
  <c r="B177" i="10"/>
  <c r="D176" i="10"/>
  <c r="C176" i="10"/>
  <c r="B176" i="10"/>
  <c r="D175" i="10"/>
  <c r="C175" i="10"/>
  <c r="B175" i="10"/>
  <c r="D174" i="10"/>
  <c r="C174" i="10"/>
  <c r="B174" i="10"/>
  <c r="D173" i="10"/>
  <c r="C173" i="10"/>
  <c r="B173" i="10"/>
  <c r="D172" i="10"/>
  <c r="C172" i="10"/>
  <c r="B172" i="10"/>
  <c r="D171" i="10"/>
  <c r="C171" i="10"/>
  <c r="B171" i="10"/>
  <c r="D170" i="10"/>
  <c r="C170" i="10"/>
  <c r="B170" i="10"/>
  <c r="D169" i="10"/>
  <c r="C169" i="10"/>
  <c r="B169" i="10"/>
  <c r="D168" i="10"/>
  <c r="C168" i="10"/>
  <c r="B168" i="10"/>
  <c r="D167" i="10"/>
  <c r="C167" i="10"/>
  <c r="B167" i="10"/>
  <c r="D166" i="10"/>
  <c r="C166" i="10"/>
  <c r="B166" i="10"/>
  <c r="D165" i="10"/>
  <c r="E165" i="10" s="1"/>
  <c r="F165" i="10" s="1"/>
  <c r="B165" i="10"/>
  <c r="D164" i="10"/>
  <c r="E164" i="10" s="1"/>
  <c r="F164" i="10" s="1"/>
  <c r="C164" i="10"/>
  <c r="B164" i="10"/>
  <c r="D163" i="10"/>
  <c r="C163" i="10"/>
  <c r="B163" i="10"/>
  <c r="D162" i="10"/>
  <c r="C162" i="10"/>
  <c r="B162" i="10"/>
  <c r="D161" i="10"/>
  <c r="C161" i="10"/>
  <c r="B161" i="10"/>
  <c r="D160" i="10"/>
  <c r="C160" i="10"/>
  <c r="B160" i="10"/>
  <c r="D159" i="10"/>
  <c r="C159" i="10"/>
  <c r="B159" i="10"/>
  <c r="D158" i="10"/>
  <c r="C158" i="10"/>
  <c r="B158" i="10"/>
  <c r="E157" i="10"/>
  <c r="F157" i="10" s="1"/>
  <c r="D156" i="10"/>
  <c r="E156" i="10" s="1"/>
  <c r="B156" i="10"/>
  <c r="D155" i="10"/>
  <c r="E155" i="10" s="1"/>
  <c r="F155" i="10" s="1"/>
  <c r="B155" i="10"/>
  <c r="D154" i="10"/>
  <c r="C154" i="10"/>
  <c r="B154" i="10"/>
  <c r="D153" i="10"/>
  <c r="C153" i="10"/>
  <c r="B153" i="10"/>
  <c r="E152" i="10"/>
  <c r="F152" i="10" s="1"/>
  <c r="B152" i="10"/>
  <c r="D151" i="10"/>
  <c r="C151" i="10"/>
  <c r="B151" i="10"/>
  <c r="D150" i="10"/>
  <c r="C150" i="10"/>
  <c r="B150" i="10"/>
  <c r="D149" i="10"/>
  <c r="C149" i="10"/>
  <c r="B149" i="10"/>
  <c r="D148" i="10"/>
  <c r="C148" i="10"/>
  <c r="B148" i="10"/>
  <c r="D147" i="10"/>
  <c r="E147" i="10" s="1"/>
  <c r="F147" i="10" s="1"/>
  <c r="B147" i="10"/>
  <c r="D146" i="10"/>
  <c r="C146" i="10"/>
  <c r="B146" i="10"/>
  <c r="D145" i="10"/>
  <c r="C145" i="10"/>
  <c r="B145" i="10"/>
  <c r="D144" i="10"/>
  <c r="E144" i="10" s="1"/>
  <c r="F144" i="10" s="1"/>
  <c r="B144" i="10"/>
  <c r="D143" i="10"/>
  <c r="E143" i="10" s="1"/>
  <c r="F143" i="10" s="1"/>
  <c r="B143" i="10"/>
  <c r="D142" i="10"/>
  <c r="E142" i="10" s="1"/>
  <c r="F142" i="10" s="1"/>
  <c r="B142" i="10"/>
  <c r="D141" i="10"/>
  <c r="E141" i="10" s="1"/>
  <c r="F141" i="10" s="1"/>
  <c r="B141" i="10"/>
  <c r="D140" i="10"/>
  <c r="E140" i="10" s="1"/>
  <c r="F140" i="10" s="1"/>
  <c r="B140" i="10"/>
  <c r="D139" i="10"/>
  <c r="E139" i="10" s="1"/>
  <c r="F139" i="10" s="1"/>
  <c r="B139" i="10"/>
  <c r="D138" i="10"/>
  <c r="E138" i="10" s="1"/>
  <c r="F138" i="10" s="1"/>
  <c r="B138" i="10"/>
  <c r="D137" i="10"/>
  <c r="E137" i="10" s="1"/>
  <c r="F137" i="10" s="1"/>
  <c r="B137" i="10"/>
  <c r="D136" i="10"/>
  <c r="E136" i="10" s="1"/>
  <c r="F136" i="10" s="1"/>
  <c r="B136" i="10"/>
  <c r="D135" i="10"/>
  <c r="E135" i="10" s="1"/>
  <c r="F135" i="10" s="1"/>
  <c r="B135" i="10"/>
  <c r="D134" i="10"/>
  <c r="E134" i="10" s="1"/>
  <c r="F134" i="10" s="1"/>
  <c r="B134" i="10"/>
  <c r="D133" i="10"/>
  <c r="E133" i="10" s="1"/>
  <c r="F133" i="10" s="1"/>
  <c r="B133" i="10"/>
  <c r="D132" i="10"/>
  <c r="E132" i="10" s="1"/>
  <c r="F132" i="10" s="1"/>
  <c r="B132" i="10"/>
  <c r="E131" i="10"/>
  <c r="F131" i="10" s="1"/>
  <c r="B131" i="10"/>
  <c r="D130" i="10"/>
  <c r="C130" i="10"/>
  <c r="B130" i="10"/>
  <c r="D129" i="10"/>
  <c r="C129" i="10"/>
  <c r="B129" i="10"/>
  <c r="D128" i="10"/>
  <c r="C128" i="10"/>
  <c r="B128" i="10"/>
  <c r="D127" i="10"/>
  <c r="C127" i="10"/>
  <c r="B127" i="10"/>
  <c r="D126" i="10"/>
  <c r="C126" i="10"/>
  <c r="B126" i="10"/>
  <c r="D125" i="10"/>
  <c r="C125" i="10"/>
  <c r="B125" i="10"/>
  <c r="D124" i="10"/>
  <c r="C124" i="10"/>
  <c r="B124" i="10"/>
  <c r="D123" i="10"/>
  <c r="E123" i="10" s="1"/>
  <c r="F123" i="10" s="1"/>
  <c r="B123" i="10"/>
  <c r="D122" i="10"/>
  <c r="E122" i="10" s="1"/>
  <c r="F122" i="10" s="1"/>
  <c r="B122" i="10"/>
  <c r="D121" i="10"/>
  <c r="C121" i="10"/>
  <c r="B121" i="10"/>
  <c r="D120" i="10"/>
  <c r="C120" i="10"/>
  <c r="B120" i="10"/>
  <c r="D119" i="10"/>
  <c r="C119" i="10"/>
  <c r="B119" i="10"/>
  <c r="D118" i="10"/>
  <c r="C118" i="10"/>
  <c r="B118" i="10"/>
  <c r="D117" i="10"/>
  <c r="C117" i="10"/>
  <c r="B117" i="10"/>
  <c r="D116" i="10"/>
  <c r="C116" i="10"/>
  <c r="B116" i="10"/>
  <c r="D115" i="10"/>
  <c r="C115" i="10"/>
  <c r="B115" i="10"/>
  <c r="D114" i="10"/>
  <c r="C114" i="10"/>
  <c r="B114" i="10"/>
  <c r="D113" i="10"/>
  <c r="C113" i="10"/>
  <c r="B113" i="10"/>
  <c r="D112" i="10"/>
  <c r="C112" i="10"/>
  <c r="B112" i="10"/>
  <c r="D111" i="10"/>
  <c r="C111" i="10"/>
  <c r="B111" i="10"/>
  <c r="D110" i="10"/>
  <c r="C110" i="10"/>
  <c r="B110" i="10"/>
  <c r="D109" i="10"/>
  <c r="C109" i="10"/>
  <c r="B109" i="10"/>
  <c r="D108" i="10"/>
  <c r="C108" i="10"/>
  <c r="B108" i="10"/>
  <c r="D107" i="10"/>
  <c r="E107" i="10" s="1"/>
  <c r="F107" i="10" s="1"/>
  <c r="B107" i="10"/>
  <c r="D106" i="10"/>
  <c r="C106" i="10"/>
  <c r="B106" i="10"/>
  <c r="D105" i="10"/>
  <c r="C105" i="10"/>
  <c r="B105" i="10"/>
  <c r="D104" i="10"/>
  <c r="E104" i="10" s="1"/>
  <c r="F104" i="10" s="1"/>
  <c r="B104" i="10"/>
  <c r="D103" i="10"/>
  <c r="E103" i="10" s="1"/>
  <c r="F103" i="10" s="1"/>
  <c r="B103" i="10"/>
  <c r="D102" i="10"/>
  <c r="C102" i="10"/>
  <c r="B102" i="10"/>
  <c r="D101" i="10"/>
  <c r="C101" i="10"/>
  <c r="B101" i="10"/>
  <c r="D100" i="10"/>
  <c r="C100" i="10"/>
  <c r="B100" i="10"/>
  <c r="D99" i="10"/>
  <c r="C99" i="10"/>
  <c r="B99" i="10"/>
  <c r="D98" i="10"/>
  <c r="C98" i="10"/>
  <c r="B98" i="10"/>
  <c r="D97" i="10"/>
  <c r="C97" i="10"/>
  <c r="B97" i="10"/>
  <c r="D96" i="10"/>
  <c r="E96" i="10" s="1"/>
  <c r="F96" i="10" s="1"/>
  <c r="B96" i="10"/>
  <c r="D95" i="10"/>
  <c r="E95" i="10" s="1"/>
  <c r="F95" i="10" s="1"/>
  <c r="B95" i="10"/>
  <c r="D94" i="10"/>
  <c r="C94" i="10"/>
  <c r="B94" i="10"/>
  <c r="D93" i="10"/>
  <c r="E93" i="10" s="1"/>
  <c r="F93" i="10" s="1"/>
  <c r="B93" i="10"/>
  <c r="E92" i="10"/>
  <c r="F92" i="10" s="1"/>
  <c r="B92" i="10"/>
  <c r="D91" i="10"/>
  <c r="C91" i="10"/>
  <c r="B91" i="10"/>
  <c r="D90" i="10"/>
  <c r="C90" i="10"/>
  <c r="B90" i="10"/>
  <c r="D89" i="10"/>
  <c r="C89" i="10"/>
  <c r="B89" i="10"/>
  <c r="D88" i="10"/>
  <c r="C88" i="10"/>
  <c r="B88" i="10"/>
  <c r="D87" i="10"/>
  <c r="C87" i="10"/>
  <c r="B87" i="10"/>
  <c r="D86" i="10"/>
  <c r="C86" i="10"/>
  <c r="B86" i="10"/>
  <c r="D85" i="10"/>
  <c r="C85" i="10"/>
  <c r="B85" i="10"/>
  <c r="D84" i="10"/>
  <c r="C84" i="10"/>
  <c r="B84" i="10"/>
  <c r="D83" i="10"/>
  <c r="C83" i="10"/>
  <c r="B83" i="10"/>
  <c r="D82" i="10"/>
  <c r="C82" i="10"/>
  <c r="B82" i="10"/>
  <c r="D81" i="10"/>
  <c r="C81" i="10"/>
  <c r="B81" i="10"/>
  <c r="D80" i="10"/>
  <c r="C80" i="10"/>
  <c r="B80" i="10"/>
  <c r="D79" i="10"/>
  <c r="C79" i="10"/>
  <c r="B79" i="10"/>
  <c r="D78" i="10"/>
  <c r="C78" i="10"/>
  <c r="B78" i="10"/>
  <c r="D77" i="10"/>
  <c r="E77" i="10" s="1"/>
  <c r="F77" i="10" s="1"/>
  <c r="B77" i="10"/>
  <c r="E76" i="10"/>
  <c r="F76" i="10" s="1"/>
  <c r="D75" i="10"/>
  <c r="E75" i="10" s="1"/>
  <c r="F75" i="10" s="1"/>
  <c r="B75" i="10"/>
  <c r="D74" i="10"/>
  <c r="C74" i="10"/>
  <c r="B74" i="10"/>
  <c r="D73" i="10"/>
  <c r="C73" i="10"/>
  <c r="B73" i="10"/>
  <c r="D72" i="10"/>
  <c r="C72" i="10"/>
  <c r="B72" i="10"/>
  <c r="D71" i="10"/>
  <c r="C71" i="10"/>
  <c r="B71" i="10"/>
  <c r="D70" i="10"/>
  <c r="E70" i="10" s="1"/>
  <c r="F70" i="10" s="1"/>
  <c r="B70" i="10"/>
  <c r="D69" i="10"/>
  <c r="E69" i="10" s="1"/>
  <c r="F69" i="10" s="1"/>
  <c r="C69" i="10"/>
  <c r="B69" i="10"/>
  <c r="D68" i="10"/>
  <c r="C68" i="10"/>
  <c r="B68" i="10"/>
  <c r="D67" i="10"/>
  <c r="E67" i="10" s="1"/>
  <c r="F67" i="10" s="1"/>
  <c r="B67" i="10"/>
  <c r="D66" i="10"/>
  <c r="C66" i="10"/>
  <c r="B66" i="10"/>
  <c r="D65" i="10"/>
  <c r="C65" i="10"/>
  <c r="B65" i="10"/>
  <c r="D64" i="10"/>
  <c r="C64" i="10"/>
  <c r="B64" i="10"/>
  <c r="D63" i="10"/>
  <c r="C63" i="10"/>
  <c r="B63" i="10"/>
  <c r="D62" i="10"/>
  <c r="C62" i="10"/>
  <c r="B62" i="10"/>
  <c r="D61" i="10"/>
  <c r="C61" i="10"/>
  <c r="B61" i="10"/>
  <c r="D60" i="10"/>
  <c r="C60" i="10"/>
  <c r="B60" i="10"/>
  <c r="D59" i="10"/>
  <c r="C59" i="10"/>
  <c r="B59" i="10"/>
  <c r="D58" i="10"/>
  <c r="C58" i="10"/>
  <c r="B58" i="10"/>
  <c r="D57" i="10"/>
  <c r="C57" i="10"/>
  <c r="B57" i="10"/>
  <c r="D56" i="10"/>
  <c r="E56" i="10" s="1"/>
  <c r="F56" i="10" s="1"/>
  <c r="B56" i="10"/>
  <c r="D55" i="10"/>
  <c r="C55" i="10"/>
  <c r="B55" i="10"/>
  <c r="D54" i="10"/>
  <c r="E54" i="10" s="1"/>
  <c r="F54" i="10" s="1"/>
  <c r="B54" i="10"/>
  <c r="D53" i="10"/>
  <c r="C53" i="10"/>
  <c r="B53" i="10"/>
  <c r="D52" i="10"/>
  <c r="C52" i="10"/>
  <c r="B52" i="10"/>
  <c r="D51" i="10"/>
  <c r="C51" i="10"/>
  <c r="B51" i="10"/>
  <c r="D50" i="10"/>
  <c r="C50" i="10"/>
  <c r="B50" i="10"/>
  <c r="D49" i="10"/>
  <c r="C49" i="10"/>
  <c r="B49" i="10"/>
  <c r="D48" i="10"/>
  <c r="C48" i="10"/>
  <c r="B48" i="10"/>
  <c r="D47" i="10"/>
  <c r="C47" i="10"/>
  <c r="B47" i="10"/>
  <c r="D46" i="10"/>
  <c r="C46" i="10"/>
  <c r="B46" i="10"/>
  <c r="E45" i="10"/>
  <c r="F45" i="10" s="1"/>
  <c r="B45" i="10"/>
  <c r="D44" i="10"/>
  <c r="C44" i="10"/>
  <c r="B44" i="10"/>
  <c r="D43" i="10"/>
  <c r="C43" i="10"/>
  <c r="B43" i="10"/>
  <c r="D42" i="10"/>
  <c r="C42" i="10"/>
  <c r="B42" i="10"/>
  <c r="D41" i="10"/>
  <c r="C41" i="10"/>
  <c r="B41" i="10"/>
  <c r="D40" i="10"/>
  <c r="E40" i="10" s="1"/>
  <c r="F40" i="10" s="1"/>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D26" i="10"/>
  <c r="C26" i="10"/>
  <c r="B26" i="10"/>
  <c r="D25" i="10"/>
  <c r="C25" i="10"/>
  <c r="B25" i="10"/>
  <c r="E24" i="10"/>
  <c r="F24" i="10" s="1"/>
  <c r="B24" i="10"/>
  <c r="D23" i="10"/>
  <c r="C23" i="10"/>
  <c r="B23" i="10"/>
  <c r="D22" i="10"/>
  <c r="E22" i="10" s="1"/>
  <c r="F22" i="10" s="1"/>
  <c r="B22" i="10"/>
  <c r="D21" i="10"/>
  <c r="E21" i="10" s="1"/>
  <c r="F21" i="10" s="1"/>
  <c r="B21" i="10"/>
  <c r="D20" i="10"/>
  <c r="C20" i="10"/>
  <c r="B20" i="10"/>
  <c r="D19" i="10"/>
  <c r="C19" i="10"/>
  <c r="B19" i="10"/>
  <c r="D18" i="10"/>
  <c r="C18" i="10"/>
  <c r="B18" i="10"/>
  <c r="D17" i="10"/>
  <c r="C17" i="10"/>
  <c r="B17" i="10"/>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7" i="10"/>
  <c r="C7" i="10"/>
  <c r="B7" i="10"/>
  <c r="D6" i="10"/>
  <c r="C6" i="10"/>
  <c r="B6" i="10"/>
  <c r="D5" i="10"/>
  <c r="C5" i="10"/>
  <c r="B5" i="10"/>
  <c r="D4" i="10"/>
  <c r="C4" i="10"/>
  <c r="B4" i="10"/>
  <c r="E74" i="10" l="1"/>
  <c r="F74" i="10" s="1"/>
  <c r="E121" i="10"/>
  <c r="F121" i="10" s="1"/>
  <c r="E90" i="10"/>
  <c r="F90" i="10" s="1"/>
  <c r="E102" i="10"/>
  <c r="F102" i="10" s="1"/>
  <c r="E168" i="10"/>
  <c r="F168" i="10" s="1"/>
  <c r="E98" i="10"/>
  <c r="E161" i="10"/>
  <c r="F161" i="10" s="1"/>
  <c r="E31" i="10"/>
  <c r="E49" i="10"/>
  <c r="F49" i="10" s="1"/>
  <c r="E63" i="10"/>
  <c r="E73" i="10"/>
  <c r="F73" i="10" s="1"/>
  <c r="E167" i="10"/>
  <c r="E35" i="10"/>
  <c r="E44" i="10"/>
  <c r="F44" i="10" s="1"/>
  <c r="E352" i="10"/>
  <c r="E358" i="10"/>
  <c r="F358" i="10" s="1"/>
  <c r="E362" i="10"/>
  <c r="F362" i="10" s="1"/>
  <c r="E163" i="10"/>
  <c r="E196" i="10"/>
  <c r="E248" i="10"/>
  <c r="F248" i="10" s="1"/>
  <c r="E256" i="10"/>
  <c r="F256" i="10" s="1"/>
  <c r="E278" i="10"/>
  <c r="F278" i="10" s="1"/>
  <c r="E294" i="10"/>
  <c r="F294" i="10" s="1"/>
  <c r="E306" i="10"/>
  <c r="E310" i="10"/>
  <c r="E108" i="10"/>
  <c r="E162" i="10"/>
  <c r="F162" i="10" s="1"/>
  <c r="E189" i="10"/>
  <c r="F189" i="10" s="1"/>
  <c r="E199" i="10"/>
  <c r="F199" i="10" s="1"/>
  <c r="E245" i="10"/>
  <c r="F245" i="10" s="1"/>
  <c r="E268" i="10"/>
  <c r="E301" i="10"/>
  <c r="F301" i="10" s="1"/>
  <c r="E305" i="10"/>
  <c r="F305" i="10" s="1"/>
  <c r="E309" i="10"/>
  <c r="E346" i="10"/>
  <c r="F346" i="10" s="1"/>
  <c r="E204" i="10"/>
  <c r="F204" i="10" s="1"/>
  <c r="E110" i="10"/>
  <c r="F110" i="10" s="1"/>
  <c r="E128" i="10"/>
  <c r="F128" i="10" s="1"/>
  <c r="E229" i="10"/>
  <c r="F229" i="10" s="1"/>
  <c r="E5" i="10"/>
  <c r="E124" i="10"/>
  <c r="F124" i="10" s="1"/>
  <c r="E149" i="10"/>
  <c r="F149" i="10" s="1"/>
  <c r="E170" i="10"/>
  <c r="E174" i="10"/>
  <c r="F174" i="10" s="1"/>
  <c r="E194" i="10"/>
  <c r="F194" i="10" s="1"/>
  <c r="E206" i="10"/>
  <c r="F206" i="10" s="1"/>
  <c r="E214" i="10"/>
  <c r="F214" i="10" s="1"/>
  <c r="E222" i="10"/>
  <c r="F222" i="10" s="1"/>
  <c r="E230" i="10"/>
  <c r="F230" i="10" s="1"/>
  <c r="E240" i="10"/>
  <c r="F240" i="10" s="1"/>
  <c r="E244" i="10"/>
  <c r="F244" i="10" s="1"/>
  <c r="E267" i="10"/>
  <c r="E270" i="10"/>
  <c r="F270" i="10" s="1"/>
  <c r="E276" i="10"/>
  <c r="F276" i="10" s="1"/>
  <c r="E304" i="10"/>
  <c r="E308" i="10"/>
  <c r="E340" i="10"/>
  <c r="F340" i="10" s="1"/>
  <c r="E43" i="10"/>
  <c r="E113" i="10"/>
  <c r="F113" i="10" s="1"/>
  <c r="E169" i="10"/>
  <c r="F169" i="10" s="1"/>
  <c r="E176" i="10"/>
  <c r="F176" i="10" s="1"/>
  <c r="E177" i="10"/>
  <c r="F177" i="10" s="1"/>
  <c r="E212" i="10"/>
  <c r="F212" i="10" s="1"/>
  <c r="E220" i="10"/>
  <c r="F220" i="10" s="1"/>
  <c r="E228" i="10"/>
  <c r="E266" i="10"/>
  <c r="F266" i="10" s="1"/>
  <c r="E275" i="10"/>
  <c r="F275" i="10" s="1"/>
  <c r="E295" i="10"/>
  <c r="F295" i="10" s="1"/>
  <c r="E303" i="10"/>
  <c r="E307" i="10"/>
  <c r="E311" i="10"/>
  <c r="F311" i="10" s="1"/>
  <c r="E325" i="10"/>
  <c r="F325" i="10" s="1"/>
  <c r="E363" i="10"/>
  <c r="F363" i="10" s="1"/>
  <c r="E13" i="10"/>
  <c r="F13" i="10" s="1"/>
  <c r="E354" i="10"/>
  <c r="F354" i="10" s="1"/>
  <c r="E8" i="10"/>
  <c r="E26" i="10"/>
  <c r="F26" i="10" s="1"/>
  <c r="E30" i="10"/>
  <c r="F30" i="10" s="1"/>
  <c r="E34" i="10"/>
  <c r="E38" i="10"/>
  <c r="F38" i="10" s="1"/>
  <c r="E58" i="10"/>
  <c r="E62" i="10"/>
  <c r="F62" i="10" s="1"/>
  <c r="E89" i="10"/>
  <c r="E148" i="10"/>
  <c r="F148" i="10" s="1"/>
  <c r="E173" i="10"/>
  <c r="E195" i="10"/>
  <c r="E200" i="10"/>
  <c r="F200" i="10" s="1"/>
  <c r="E205" i="10"/>
  <c r="E209" i="10"/>
  <c r="F209" i="10" s="1"/>
  <c r="E213" i="10"/>
  <c r="F213" i="10" s="1"/>
  <c r="E239" i="10"/>
  <c r="E290" i="10"/>
  <c r="F290" i="10" s="1"/>
  <c r="E317" i="10"/>
  <c r="F317" i="10" s="1"/>
  <c r="E322" i="10"/>
  <c r="F322" i="10" s="1"/>
  <c r="E341" i="10"/>
  <c r="E348" i="10"/>
  <c r="F348" i="10" s="1"/>
  <c r="E364" i="10"/>
  <c r="F364" i="10" s="1"/>
  <c r="E370" i="10"/>
  <c r="F370" i="10" s="1"/>
  <c r="E4" i="10"/>
  <c r="E23" i="10"/>
  <c r="F23" i="10" s="1"/>
  <c r="E55" i="10"/>
  <c r="E85" i="10"/>
  <c r="F85" i="10" s="1"/>
  <c r="E97" i="10"/>
  <c r="F97" i="10" s="1"/>
  <c r="E145" i="10"/>
  <c r="F145" i="10" s="1"/>
  <c r="E159" i="10"/>
  <c r="F159" i="10" s="1"/>
  <c r="E178" i="10"/>
  <c r="E29" i="10"/>
  <c r="E37" i="10"/>
  <c r="F37" i="10" s="1"/>
  <c r="E51" i="10"/>
  <c r="F51" i="10" s="1"/>
  <c r="E65" i="10"/>
  <c r="F65" i="10" s="1"/>
  <c r="E68" i="10"/>
  <c r="E80" i="10"/>
  <c r="F80" i="10" s="1"/>
  <c r="E208" i="10"/>
  <c r="F208" i="10" s="1"/>
  <c r="E250" i="10"/>
  <c r="F250" i="10" s="1"/>
  <c r="E258" i="10"/>
  <c r="F258" i="10" s="1"/>
  <c r="E277" i="10"/>
  <c r="F277" i="10" s="1"/>
  <c r="E279" i="10"/>
  <c r="E282" i="10"/>
  <c r="F282" i="10" s="1"/>
  <c r="E285" i="10"/>
  <c r="F285" i="10" s="1"/>
  <c r="E297" i="10"/>
  <c r="F297" i="10" s="1"/>
  <c r="E312" i="10"/>
  <c r="F312" i="10" s="1"/>
  <c r="E319" i="10"/>
  <c r="F319" i="10" s="1"/>
  <c r="E344" i="10"/>
  <c r="F344" i="10" s="1"/>
  <c r="E347" i="10"/>
  <c r="F347" i="10" s="1"/>
  <c r="E360" i="10"/>
  <c r="F360" i="10" s="1"/>
  <c r="E369" i="10"/>
  <c r="F369" i="10" s="1"/>
  <c r="E12" i="10"/>
  <c r="F12" i="10" s="1"/>
  <c r="E16" i="10"/>
  <c r="F16" i="10" s="1"/>
  <c r="E41" i="10"/>
  <c r="F41" i="10" s="1"/>
  <c r="E52" i="10"/>
  <c r="F52" i="10" s="1"/>
  <c r="E25" i="10"/>
  <c r="F25" i="10" s="1"/>
  <c r="E33" i="10"/>
  <c r="E47" i="10"/>
  <c r="F47" i="10" s="1"/>
  <c r="E71" i="10"/>
  <c r="E154" i="10"/>
  <c r="E181" i="10"/>
  <c r="F181" i="10" s="1"/>
  <c r="E238" i="10"/>
  <c r="F238" i="10" s="1"/>
  <c r="E6" i="10"/>
  <c r="F6" i="10" s="1"/>
  <c r="E18" i="10"/>
  <c r="F18" i="10" s="1"/>
  <c r="E42" i="10"/>
  <c r="E46" i="10"/>
  <c r="F46" i="10" s="1"/>
  <c r="E60" i="10"/>
  <c r="E79" i="10"/>
  <c r="F79" i="10" s="1"/>
  <c r="E83" i="10"/>
  <c r="F83" i="10" s="1"/>
  <c r="E99" i="10"/>
  <c r="F99" i="10" s="1"/>
  <c r="E112" i="10"/>
  <c r="F112" i="10" s="1"/>
  <c r="E116" i="10"/>
  <c r="F116" i="10" s="1"/>
  <c r="E127" i="10"/>
  <c r="F127" i="10" s="1"/>
  <c r="E171" i="10"/>
  <c r="E185" i="10"/>
  <c r="E207" i="10"/>
  <c r="F207" i="10" s="1"/>
  <c r="E215" i="10"/>
  <c r="F215" i="10" s="1"/>
  <c r="E231" i="10"/>
  <c r="F231" i="10" s="1"/>
  <c r="E237" i="10"/>
  <c r="E253" i="10"/>
  <c r="F253" i="10" s="1"/>
  <c r="E287" i="10"/>
  <c r="F287" i="10" s="1"/>
  <c r="E296" i="10"/>
  <c r="E299" i="10"/>
  <c r="F299" i="10" s="1"/>
  <c r="E300" i="10"/>
  <c r="F300" i="10" s="1"/>
  <c r="E315" i="10"/>
  <c r="F315" i="10" s="1"/>
  <c r="E327" i="10"/>
  <c r="F327" i="10" s="1"/>
  <c r="E334" i="10"/>
  <c r="E343" i="10"/>
  <c r="F343" i="10" s="1"/>
  <c r="E356" i="10"/>
  <c r="F356" i="10" s="1"/>
  <c r="E367" i="10"/>
  <c r="F367" i="10" s="1"/>
  <c r="E11" i="10"/>
  <c r="F11" i="10" s="1"/>
  <c r="E17" i="10"/>
  <c r="F17" i="10" s="1"/>
  <c r="E28" i="10"/>
  <c r="F28" i="10" s="1"/>
  <c r="E88" i="10"/>
  <c r="F88" i="10" s="1"/>
  <c r="E94" i="10"/>
  <c r="F94" i="10" s="1"/>
  <c r="E192" i="10"/>
  <c r="F192" i="10" s="1"/>
  <c r="E217" i="10"/>
  <c r="F217" i="10" s="1"/>
  <c r="E259" i="10"/>
  <c r="F259" i="10" s="1"/>
  <c r="E10" i="10"/>
  <c r="F10" i="10" s="1"/>
  <c r="E15" i="10"/>
  <c r="F15" i="10" s="1"/>
  <c r="E20" i="10"/>
  <c r="F20" i="10" s="1"/>
  <c r="E39" i="10"/>
  <c r="F39" i="10" s="1"/>
  <c r="E50" i="10"/>
  <c r="F50" i="10" s="1"/>
  <c r="E57" i="10"/>
  <c r="E61" i="10"/>
  <c r="F61" i="10" s="1"/>
  <c r="E66" i="10"/>
  <c r="E72" i="10"/>
  <c r="E82" i="10"/>
  <c r="F82" i="10" s="1"/>
  <c r="E87" i="10"/>
  <c r="F87" i="10" s="1"/>
  <c r="E115" i="10"/>
  <c r="F115" i="10" s="1"/>
  <c r="E117" i="10"/>
  <c r="F117" i="10" s="1"/>
  <c r="E129" i="10"/>
  <c r="F129" i="10" s="1"/>
  <c r="E191" i="10"/>
  <c r="E216" i="10"/>
  <c r="F216" i="10" s="1"/>
  <c r="E224" i="10"/>
  <c r="F224" i="10" s="1"/>
  <c r="E328" i="10"/>
  <c r="F328" i="10" s="1"/>
  <c r="E7" i="10"/>
  <c r="E78" i="10"/>
  <c r="F78" i="10" s="1"/>
  <c r="E84" i="10"/>
  <c r="F84" i="10" s="1"/>
  <c r="E101" i="10"/>
  <c r="F101" i="10" s="1"/>
  <c r="E106" i="10"/>
  <c r="F106" i="10" s="1"/>
  <c r="E111" i="10"/>
  <c r="E150" i="10"/>
  <c r="F150" i="10" s="1"/>
  <c r="E158" i="10"/>
  <c r="F158" i="10" s="1"/>
  <c r="E221" i="10"/>
  <c r="F221" i="10" s="1"/>
  <c r="E251" i="10"/>
  <c r="F251" i="10" s="1"/>
  <c r="E252" i="10"/>
  <c r="F252" i="10" s="1"/>
  <c r="E260" i="10"/>
  <c r="F260" i="10" s="1"/>
  <c r="E281" i="10"/>
  <c r="E288" i="10"/>
  <c r="E314" i="10"/>
  <c r="E351" i="10"/>
  <c r="E359" i="10"/>
  <c r="E368" i="10"/>
  <c r="E371" i="10"/>
  <c r="F371" i="10" s="1"/>
  <c r="E201" i="10"/>
  <c r="F201" i="10" s="1"/>
  <c r="E223" i="10"/>
  <c r="F223" i="10" s="1"/>
  <c r="E225" i="10"/>
  <c r="F225" i="10" s="1"/>
  <c r="E9" i="10"/>
  <c r="F9" i="10" s="1"/>
  <c r="E14" i="10"/>
  <c r="F14" i="10" s="1"/>
  <c r="E19" i="10"/>
  <c r="F19" i="10" s="1"/>
  <c r="E27" i="10"/>
  <c r="F27" i="10" s="1"/>
  <c r="E32" i="10"/>
  <c r="F32" i="10" s="1"/>
  <c r="E36" i="10"/>
  <c r="F36" i="10" s="1"/>
  <c r="E48" i="10"/>
  <c r="E53" i="10"/>
  <c r="F53" i="10" s="1"/>
  <c r="E59" i="10"/>
  <c r="E64" i="10"/>
  <c r="E81" i="10"/>
  <c r="F81" i="10" s="1"/>
  <c r="E86" i="10"/>
  <c r="F86" i="10" s="1"/>
  <c r="E91" i="10"/>
  <c r="F91" i="10" s="1"/>
  <c r="E100" i="10"/>
  <c r="F100" i="10" s="1"/>
  <c r="E105" i="10"/>
  <c r="F105" i="10" s="1"/>
  <c r="E109" i="10"/>
  <c r="E125" i="10"/>
  <c r="F125" i="10" s="1"/>
  <c r="E146" i="10"/>
  <c r="F146" i="10" s="1"/>
  <c r="E172" i="10"/>
  <c r="E179" i="10"/>
  <c r="E197" i="10"/>
  <c r="F197" i="10" s="1"/>
  <c r="E203" i="10"/>
  <c r="F203" i="10" s="1"/>
  <c r="E210" i="10"/>
  <c r="F210" i="10" s="1"/>
  <c r="E235" i="10"/>
  <c r="F235" i="10" s="1"/>
  <c r="E241" i="10"/>
  <c r="F241" i="10" s="1"/>
  <c r="E254" i="10"/>
  <c r="F254" i="10" s="1"/>
  <c r="E255" i="10"/>
  <c r="F255" i="10" s="1"/>
  <c r="E265" i="10"/>
  <c r="F265" i="10" s="1"/>
  <c r="E274" i="10"/>
  <c r="F274" i="10" s="1"/>
  <c r="E286" i="10"/>
  <c r="E298" i="10"/>
  <c r="F298" i="10" s="1"/>
  <c r="E313" i="10"/>
  <c r="E338" i="10"/>
  <c r="F338" i="10" s="1"/>
  <c r="E361" i="10"/>
  <c r="E243" i="10"/>
  <c r="F243" i="10" s="1"/>
  <c r="E335" i="10"/>
  <c r="E372" i="10"/>
  <c r="F372" i="10" s="1"/>
  <c r="E120" i="10"/>
  <c r="F120" i="10" s="1"/>
  <c r="E126" i="10"/>
  <c r="F126" i="10" s="1"/>
  <c r="E130" i="10"/>
  <c r="F130" i="10" s="1"/>
  <c r="E151" i="10"/>
  <c r="F151" i="10" s="1"/>
  <c r="E175" i="10"/>
  <c r="F175" i="10" s="1"/>
  <c r="E218" i="10"/>
  <c r="F218" i="10" s="1"/>
  <c r="E283" i="10"/>
  <c r="F283" i="10" s="1"/>
  <c r="C373" i="10"/>
  <c r="E119" i="10"/>
  <c r="E153" i="10"/>
  <c r="F153" i="10" s="1"/>
  <c r="E160" i="10"/>
  <c r="F160" i="10" s="1"/>
  <c r="E166" i="10"/>
  <c r="F166" i="10" s="1"/>
  <c r="E226" i="10"/>
  <c r="F226" i="10" s="1"/>
  <c r="D373" i="10"/>
  <c r="E114" i="10"/>
  <c r="F114" i="10" s="1"/>
  <c r="E118" i="10"/>
  <c r="E183" i="10"/>
  <c r="F183" i="10" s="1"/>
  <c r="E198" i="10"/>
  <c r="F198" i="10" s="1"/>
  <c r="E202" i="10"/>
  <c r="F202" i="10" s="1"/>
  <c r="E211" i="10"/>
  <c r="F211" i="10" s="1"/>
  <c r="E219" i="10"/>
  <c r="F219" i="10" s="1"/>
  <c r="E227" i="10"/>
  <c r="F227" i="10" s="1"/>
  <c r="E234" i="10"/>
  <c r="E242" i="10"/>
  <c r="F242" i="10" s="1"/>
  <c r="E264" i="10"/>
  <c r="F264" i="10" s="1"/>
  <c r="E273" i="10"/>
  <c r="F273" i="10" s="1"/>
  <c r="E324" i="10"/>
  <c r="F324" i="10" s="1"/>
  <c r="E331" i="10"/>
  <c r="F331" i="10" s="1"/>
  <c r="E349" i="10"/>
  <c r="E233" i="10"/>
  <c r="E249" i="10"/>
  <c r="F249" i="10" s="1"/>
  <c r="E257" i="10"/>
  <c r="F257" i="10" s="1"/>
  <c r="E293" i="10"/>
  <c r="F293" i="10" s="1"/>
  <c r="E302" i="10"/>
  <c r="F302" i="10" s="1"/>
  <c r="F361" i="10" l="1"/>
  <c r="F314" i="10"/>
  <c r="F373" i="10" s="1"/>
  <c r="F374" i="10" s="1"/>
  <c r="F375" i="10" s="1"/>
  <c r="E373" i="10"/>
  <c r="E377" i="10" l="1"/>
  <c r="E4" i="8" l="1"/>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F138" i="8"/>
  <c r="F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 i="8"/>
  <c r="G138" i="8" l="1"/>
  <c r="G139" i="8"/>
  <c r="F317" i="8"/>
  <c r="F313" i="8"/>
  <c r="F309" i="8"/>
  <c r="F305" i="8"/>
  <c r="F301" i="8"/>
  <c r="F297" i="8"/>
  <c r="F293" i="8"/>
  <c r="F289" i="8"/>
  <c r="F285" i="8"/>
  <c r="F281" i="8"/>
  <c r="F277" i="8"/>
  <c r="F273" i="8"/>
  <c r="F269" i="8"/>
  <c r="F265" i="8"/>
  <c r="F261" i="8"/>
  <c r="F257" i="8"/>
  <c r="F253" i="8"/>
  <c r="F249" i="8"/>
  <c r="F245" i="8"/>
  <c r="F241" i="8"/>
  <c r="F237" i="8"/>
  <c r="F233" i="8"/>
  <c r="F229" i="8"/>
  <c r="F225" i="8"/>
  <c r="F221" i="8"/>
  <c r="F217" i="8"/>
  <c r="F213" i="8"/>
  <c r="F209" i="8"/>
  <c r="F205" i="8"/>
  <c r="F201" i="8"/>
  <c r="F197" i="8"/>
  <c r="F193" i="8"/>
  <c r="F189" i="8"/>
  <c r="F185" i="8"/>
  <c r="F181" i="8"/>
  <c r="F177" i="8"/>
  <c r="F173" i="8"/>
  <c r="F169" i="8"/>
  <c r="F165" i="8"/>
  <c r="F161" i="8"/>
  <c r="F157" i="8"/>
  <c r="F153" i="8"/>
  <c r="F149" i="8"/>
  <c r="F145" i="8"/>
  <c r="F141" i="8"/>
  <c r="F137" i="8"/>
  <c r="F133" i="8"/>
  <c r="F129" i="8"/>
  <c r="F125" i="8"/>
  <c r="F121" i="8"/>
  <c r="F117" i="8"/>
  <c r="F113" i="8"/>
  <c r="F109" i="8"/>
  <c r="F105" i="8"/>
  <c r="F101" i="8"/>
  <c r="F97" i="8"/>
  <c r="F93" i="8"/>
  <c r="F89" i="8"/>
  <c r="F85" i="8"/>
  <c r="F81" i="8"/>
  <c r="F77" i="8"/>
  <c r="F73" i="8"/>
  <c r="F69" i="8"/>
  <c r="F65" i="8"/>
  <c r="F61" i="8"/>
  <c r="F57" i="8"/>
  <c r="F53" i="8"/>
  <c r="F49" i="8"/>
  <c r="F45" i="8"/>
  <c r="F41" i="8"/>
  <c r="F37" i="8"/>
  <c r="F33" i="8"/>
  <c r="F29" i="8"/>
  <c r="F25" i="8"/>
  <c r="F21" i="8"/>
  <c r="F17" i="8"/>
  <c r="F13" i="8"/>
  <c r="F9" i="8"/>
  <c r="F5" i="8"/>
  <c r="F316" i="8"/>
  <c r="F312" i="8"/>
  <c r="F308" i="8"/>
  <c r="F304" i="8"/>
  <c r="F300" i="8"/>
  <c r="F296" i="8"/>
  <c r="F292" i="8"/>
  <c r="F288" i="8"/>
  <c r="F284" i="8"/>
  <c r="F280" i="8"/>
  <c r="F276" i="8"/>
  <c r="F272" i="8"/>
  <c r="F268" i="8"/>
  <c r="F264" i="8"/>
  <c r="F260" i="8"/>
  <c r="F256" i="8"/>
  <c r="F252" i="8"/>
  <c r="F248" i="8"/>
  <c r="F244" i="8"/>
  <c r="F240" i="8"/>
  <c r="F236" i="8"/>
  <c r="F232" i="8"/>
  <c r="F228" i="8"/>
  <c r="F224" i="8"/>
  <c r="F220" i="8"/>
  <c r="F216" i="8"/>
  <c r="F212" i="8"/>
  <c r="F208" i="8"/>
  <c r="F204" i="8"/>
  <c r="F200" i="8"/>
  <c r="F196" i="8"/>
  <c r="F192" i="8"/>
  <c r="F188" i="8"/>
  <c r="F184" i="8"/>
  <c r="F180" i="8"/>
  <c r="F176" i="8"/>
  <c r="F172" i="8"/>
  <c r="F168" i="8"/>
  <c r="F164" i="8"/>
  <c r="F160" i="8"/>
  <c r="F156" i="8"/>
  <c r="F152" i="8"/>
  <c r="F148" i="8"/>
  <c r="F144" i="8"/>
  <c r="F140" i="8"/>
  <c r="F136" i="8"/>
  <c r="F132" i="8"/>
  <c r="F128" i="8"/>
  <c r="F124" i="8"/>
  <c r="F120" i="8"/>
  <c r="F116" i="8"/>
  <c r="F112" i="8"/>
  <c r="F108" i="8"/>
  <c r="F104" i="8"/>
  <c r="F100" i="8"/>
  <c r="F96" i="8"/>
  <c r="F92" i="8"/>
  <c r="F88" i="8"/>
  <c r="F84" i="8"/>
  <c r="F80" i="8"/>
  <c r="F76" i="8"/>
  <c r="F72" i="8"/>
  <c r="F68" i="8"/>
  <c r="F64" i="8"/>
  <c r="F60" i="8"/>
  <c r="F56" i="8"/>
  <c r="F52" i="8"/>
  <c r="F48" i="8"/>
  <c r="F44" i="8"/>
  <c r="F40" i="8"/>
  <c r="F36" i="8"/>
  <c r="F32" i="8"/>
  <c r="F28" i="8"/>
  <c r="F24" i="8"/>
  <c r="F20" i="8"/>
  <c r="F16" i="8"/>
  <c r="F12" i="8"/>
  <c r="F8" i="8"/>
  <c r="F4" i="8"/>
  <c r="F315" i="8"/>
  <c r="F311" i="8"/>
  <c r="F307" i="8"/>
  <c r="F303" i="8"/>
  <c r="F299" i="8"/>
  <c r="F295" i="8"/>
  <c r="F291" i="8"/>
  <c r="F287" i="8"/>
  <c r="F283" i="8"/>
  <c r="F279" i="8"/>
  <c r="F275" i="8"/>
  <c r="F271" i="8"/>
  <c r="F267" i="8"/>
  <c r="F263" i="8"/>
  <c r="F259" i="8"/>
  <c r="F255" i="8"/>
  <c r="F251" i="8"/>
  <c r="F247" i="8"/>
  <c r="F243" i="8"/>
  <c r="F239" i="8"/>
  <c r="F235" i="8"/>
  <c r="F231" i="8"/>
  <c r="F227" i="8"/>
  <c r="F223" i="8"/>
  <c r="F219" i="8"/>
  <c r="F215" i="8"/>
  <c r="F211" i="8"/>
  <c r="F207" i="8"/>
  <c r="F203" i="8"/>
  <c r="F199" i="8"/>
  <c r="F195" i="8"/>
  <c r="F191" i="8"/>
  <c r="F187" i="8"/>
  <c r="F183" i="8"/>
  <c r="F179" i="8"/>
  <c r="F175" i="8"/>
  <c r="F171" i="8"/>
  <c r="F167" i="8"/>
  <c r="F163" i="8"/>
  <c r="F159" i="8"/>
  <c r="F155" i="8"/>
  <c r="F151" i="8"/>
  <c r="F147" i="8"/>
  <c r="F143" i="8"/>
  <c r="F135" i="8"/>
  <c r="F131" i="8"/>
  <c r="F127" i="8"/>
  <c r="F123" i="8"/>
  <c r="F119" i="8"/>
  <c r="F115" i="8"/>
  <c r="F111" i="8"/>
  <c r="F107" i="8"/>
  <c r="F103" i="8"/>
  <c r="F99" i="8"/>
  <c r="F95" i="8"/>
  <c r="F91" i="8"/>
  <c r="F87" i="8"/>
  <c r="F83" i="8"/>
  <c r="F79" i="8"/>
  <c r="F75" i="8"/>
  <c r="F71" i="8"/>
  <c r="F67" i="8"/>
  <c r="F63" i="8"/>
  <c r="F59" i="8"/>
  <c r="F55" i="8"/>
  <c r="F51" i="8"/>
  <c r="F47" i="8"/>
  <c r="F43" i="8"/>
  <c r="F39" i="8"/>
  <c r="F35" i="8"/>
  <c r="F31" i="8"/>
  <c r="F27" i="8"/>
  <c r="F23" i="8"/>
  <c r="F19" i="8"/>
  <c r="F15" i="8"/>
  <c r="F11" i="8"/>
  <c r="F7" i="8"/>
  <c r="F314" i="8"/>
  <c r="F310" i="8"/>
  <c r="F306" i="8"/>
  <c r="F302" i="8"/>
  <c r="F298" i="8"/>
  <c r="F294" i="8"/>
  <c r="F290" i="8"/>
  <c r="F286" i="8"/>
  <c r="F282" i="8"/>
  <c r="F278" i="8"/>
  <c r="F274" i="8"/>
  <c r="F270" i="8"/>
  <c r="F266" i="8"/>
  <c r="F262" i="8"/>
  <c r="F258" i="8"/>
  <c r="F254" i="8"/>
  <c r="F250" i="8"/>
  <c r="F246" i="8"/>
  <c r="F242" i="8"/>
  <c r="F238" i="8"/>
  <c r="F234" i="8"/>
  <c r="F230" i="8"/>
  <c r="G230" i="8" s="1"/>
  <c r="F226" i="8"/>
  <c r="F222" i="8"/>
  <c r="F218" i="8"/>
  <c r="F214" i="8"/>
  <c r="F210" i="8"/>
  <c r="F206" i="8"/>
  <c r="F202" i="8"/>
  <c r="F198" i="8"/>
  <c r="F194" i="8"/>
  <c r="F190" i="8"/>
  <c r="F186" i="8"/>
  <c r="F182" i="8"/>
  <c r="F178" i="8"/>
  <c r="F174" i="8"/>
  <c r="F170" i="8"/>
  <c r="F166" i="8"/>
  <c r="F162" i="8"/>
  <c r="F158" i="8"/>
  <c r="F154" i="8"/>
  <c r="F150" i="8"/>
  <c r="F146" i="8"/>
  <c r="F142" i="8"/>
  <c r="F134" i="8"/>
  <c r="F130" i="8"/>
  <c r="F126" i="8"/>
  <c r="F122" i="8"/>
  <c r="F118" i="8"/>
  <c r="F114" i="8"/>
  <c r="F110" i="8"/>
  <c r="F106" i="8"/>
  <c r="F102" i="8"/>
  <c r="F98" i="8"/>
  <c r="F94" i="8"/>
  <c r="F90" i="8"/>
  <c r="F86" i="8"/>
  <c r="F82" i="8"/>
  <c r="F78" i="8"/>
  <c r="F74" i="8"/>
  <c r="F70" i="8"/>
  <c r="F66" i="8"/>
  <c r="F62" i="8"/>
  <c r="F58" i="8"/>
  <c r="F54" i="8"/>
  <c r="F50" i="8"/>
  <c r="F46" i="8"/>
  <c r="F42" i="8"/>
  <c r="F38" i="8"/>
  <c r="F34" i="8"/>
  <c r="F30" i="8"/>
  <c r="F26" i="8"/>
  <c r="F22" i="8"/>
  <c r="F18" i="8"/>
  <c r="F14" i="8"/>
  <c r="F10" i="8"/>
  <c r="F6" i="8"/>
  <c r="F3" i="8"/>
  <c r="E427" i="8"/>
  <c r="G37" i="8" l="1"/>
  <c r="G232" i="8"/>
  <c r="G127" i="8"/>
  <c r="G162" i="8"/>
  <c r="G73" i="8"/>
  <c r="G314" i="8"/>
  <c r="G190" i="8"/>
  <c r="G141" i="8"/>
  <c r="G306" i="8"/>
  <c r="G207" i="8"/>
  <c r="G281" i="8"/>
  <c r="G18" i="8"/>
  <c r="G98" i="8"/>
  <c r="G150" i="8"/>
  <c r="G158" i="8"/>
  <c r="G174" i="8"/>
  <c r="G302" i="8"/>
  <c r="G7" i="8"/>
  <c r="G95" i="8"/>
  <c r="G147" i="8"/>
  <c r="G220" i="8"/>
  <c r="G235" i="8"/>
  <c r="G16" i="8"/>
  <c r="G40" i="8"/>
  <c r="G72" i="8"/>
  <c r="G104" i="8"/>
  <c r="G136" i="8"/>
  <c r="G152" i="8"/>
  <c r="G217" i="8"/>
  <c r="G205" i="8"/>
  <c r="G6" i="8"/>
  <c r="G22" i="8"/>
  <c r="G38" i="8"/>
  <c r="G118" i="8"/>
  <c r="G134" i="8"/>
  <c r="G226" i="8"/>
  <c r="G290" i="8"/>
  <c r="G19" i="8"/>
  <c r="G67" i="8"/>
  <c r="G99" i="8"/>
  <c r="G131" i="8"/>
  <c r="G151" i="8"/>
  <c r="G223" i="8"/>
  <c r="G295" i="8"/>
  <c r="G312" i="8"/>
  <c r="G12" i="8"/>
  <c r="G93" i="8"/>
  <c r="G124" i="8"/>
  <c r="G148" i="8"/>
  <c r="G181" i="8"/>
  <c r="G188" i="8"/>
  <c r="G236" i="8"/>
  <c r="G245" i="8"/>
  <c r="G268" i="8"/>
  <c r="G316" i="8"/>
  <c r="G41" i="8"/>
  <c r="G57" i="8"/>
  <c r="G97" i="8"/>
  <c r="G137" i="8"/>
  <c r="G145" i="8"/>
  <c r="G153" i="8"/>
  <c r="G170" i="8"/>
  <c r="G213" i="8"/>
  <c r="G225" i="8"/>
  <c r="G233" i="8"/>
  <c r="G241" i="8"/>
  <c r="G249" i="8"/>
  <c r="G63" i="8"/>
  <c r="G146" i="8"/>
  <c r="G154" i="8"/>
  <c r="G186" i="8"/>
  <c r="G234" i="8"/>
  <c r="G250" i="8"/>
  <c r="G11" i="8"/>
  <c r="G43" i="8"/>
  <c r="G143" i="8"/>
  <c r="G159" i="8"/>
  <c r="G167" i="8"/>
  <c r="G183" i="8"/>
  <c r="G231" i="8"/>
  <c r="G240" i="8"/>
  <c r="G304" i="8"/>
  <c r="G4" i="8"/>
  <c r="G132" i="8"/>
  <c r="G156" i="8"/>
  <c r="G252" i="8"/>
  <c r="G51" i="8"/>
  <c r="G42" i="8"/>
  <c r="G74" i="8"/>
  <c r="G142" i="8"/>
  <c r="G294" i="8"/>
  <c r="G310" i="8"/>
  <c r="G15" i="8"/>
  <c r="G119" i="8"/>
  <c r="G135" i="8"/>
  <c r="G155" i="8"/>
  <c r="G163" i="8"/>
  <c r="G179" i="8"/>
  <c r="G211" i="8"/>
  <c r="G227" i="8"/>
  <c r="G260" i="8"/>
  <c r="G293" i="8"/>
  <c r="G25" i="8"/>
  <c r="G144" i="8"/>
  <c r="G160" i="8"/>
  <c r="G176" i="8"/>
  <c r="G184" i="8"/>
  <c r="G192" i="8"/>
  <c r="G256" i="8"/>
  <c r="G5" i="8"/>
  <c r="G45" i="8"/>
  <c r="G53" i="8"/>
  <c r="G61" i="8"/>
  <c r="G149" i="8"/>
  <c r="G157" i="8"/>
  <c r="G173" i="8"/>
  <c r="G221" i="8"/>
  <c r="G122" i="8"/>
  <c r="G133" i="8"/>
  <c r="G90" i="8"/>
  <c r="G126" i="8"/>
  <c r="G215" i="8"/>
  <c r="G248" i="8"/>
  <c r="G255" i="8"/>
  <c r="G265" i="8"/>
  <c r="G288" i="8"/>
  <c r="G70" i="8"/>
  <c r="G101" i="8"/>
  <c r="G284" i="8"/>
  <c r="G178" i="8"/>
  <c r="G187" i="8"/>
  <c r="G299" i="8"/>
  <c r="G47" i="8"/>
  <c r="G243" i="8"/>
  <c r="G3" i="8"/>
  <c r="F427" i="8"/>
  <c r="G427" i="8" l="1"/>
  <c r="G430" i="8" s="1"/>
  <c r="G4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tc={F9FAB31A-D6AF-4F12-AD50-3F25CB26DDAB}</author>
    <author>tc={E02F1CB2-350C-4E6B-9D70-F64BFE852D78}</author>
    <author>tc={BAE96D62-9C3E-4DA3-B2D7-CEB64CD37381}</author>
    <author>tc={724E8109-3FFC-4760-80AE-91631EAAFF9A}</author>
    <author>tc={8053060D-FB70-48BA-BFEF-D5C84E93CF39}</author>
    <author>tc={35965916-04E7-476A-A7B0-F3B1710D325F}</author>
    <author>tc={F9B3465B-16CA-4813-8E77-584281375FF1}</author>
    <author>tc={ECCA328B-E4C8-4CF5-AAC0-EF1D1D2CC0E7}</author>
    <author>tc={FDA6CD17-372F-4C1F-91E4-42F0EA9126CF}</author>
    <author>tc={ACA71D95-A669-42B4-9DFB-054F269B688A}</author>
    <author>tc={633AFFD1-0977-4EE3-A268-5F883AD46B6A}</author>
    <author>tc={4BF9BDDC-BC9F-459E-AC5E-D801DF092773}</author>
    <author>tc={C37DE1E1-DD0C-4A07-8A05-E12477AABD54}</author>
    <author>tc={75A1C101-C26A-49B7-9460-960360A6AE75}</author>
    <author>tc={F7DA1B91-87FE-42BC-A492-3C20FEF214A7}</author>
    <author>tc={6BB3C22D-1977-46EF-A6C8-B983CF371AA4}</author>
    <author>tc={643AC8E3-9B1D-48F2-BFAB-B620ABA116C5}</author>
    <author>tc={3E712CBD-E1CE-4466-A06C-15A8C71EBA2B}</author>
    <author>tc={7618FD13-46BD-44EA-94C2-8113B26E6943}</author>
  </authors>
  <commentList>
    <comment ref="B33" authorId="0" shapeId="0" xr:uid="{F9FAB31A-D6AF-4F12-AD50-3F25CB26DDAB}">
      <text>
        <t>[Kommentartråd]
Din versjon av Excel lar deg lese denne kommentartråden. Eventuelle endringer i den vil imidlertid bli fjernet hvis filen åpnes i en nyere versjon av Excel. Finn ut mer: https://go.microsoft.com/fwlink/?linkid=870924
Kommentar:
    Prosjekt ferdig og kan lukkes jf. 1 .perioderapport. Føringen er drift på kulturhus?</t>
      </text>
    </comment>
    <comment ref="B89" authorId="1" shapeId="0" xr:uid="{E02F1CB2-350C-4E6B-9D70-F64BFE852D78}">
      <text>
        <t>[Kommentartråd]
Din versjon av Excel lar deg lese denne kommentartråden. Eventuelle endringer i den vil imidlertid bli fjernet hvis filen åpnes i en nyere versjon av Excel. Finn ut mer: https://go.microsoft.com/fwlink/?linkid=870924
Kommentar:
    ikke ferdig</t>
      </text>
    </comment>
    <comment ref="B109" authorId="2" shapeId="0" xr:uid="{BAE96D62-9C3E-4DA3-B2D7-CEB64CD37381}">
      <text>
        <t>[Kommentartråd]
Din versjon av Excel lar deg lese denne kommentartråden. Eventuelle endringer i den vil imidlertid bli fjernet hvis filen åpnes i en nyere versjon av Excel. Finn ut mer: https://go.microsoft.com/fwlink/?linkid=870924
Kommentar:
    ikke ferdig</t>
      </text>
    </comment>
    <comment ref="B118" authorId="3" shapeId="0" xr:uid="{724E8109-3FFC-4760-80AE-91631EAAFF9A}">
      <text>
        <t>[Kommentartråd]
Din versjon av Excel lar deg lese denne kommentartråden. Eventuelle endringer i den vil imidlertid bli fjernet hvis filen åpnes i en nyere versjon av Excel. Finn ut mer: https://go.microsoft.com/fwlink/?linkid=870924
Kommentar:
    ikke ferdig</t>
      </text>
    </comment>
    <comment ref="B119" authorId="4" shapeId="0" xr:uid="{8053060D-FB70-48BA-BFEF-D5C84E93CF39}">
      <text>
        <t>[Kommentartråd]
Din versjon av Excel lar deg lese denne kommentartråden. Eventuelle endringer i den vil imidlertid bli fjernet hvis filen åpnes i en nyere versjon av Excel. Finn ut mer: https://go.microsoft.com/fwlink/?linkid=870924
Kommentar:
    Regnskapsført 39 000 i april, Tine sa den var ferdig</t>
      </text>
    </comment>
    <comment ref="B173" authorId="5" shapeId="0" xr:uid="{35965916-04E7-476A-A7B0-F3B1710D325F}">
      <text>
        <t>[Kommentartråd]
Din versjon av Excel lar deg lese denne kommentartråden. Eventuelle endringer i den vil imidlertid bli fjernet hvis filen åpnes i en nyere versjon av Excel. Finn ut mer: https://go.microsoft.com/fwlink/?linkid=870924
Kommentar:
    Ført litt over 1000 i år. Feilføring og kan sperres?</t>
      </text>
    </comment>
    <comment ref="B206" authorId="6" shapeId="0" xr:uid="{F9B3465B-16CA-4813-8E77-584281375FF1}">
      <text>
        <t>[Kommentartråd]
Din versjon av Excel lar deg lese denne kommentartråden. Eventuelle endringer i den vil imidlertid bli fjernet hvis filen åpnes i en nyere versjon av Excel. Finn ut mer: https://go.microsoft.com/fwlink/?linkid=870924
Kommentar:
    Regnskapsført 611895 som er feil bruk av mva-kode i 2020. Kan sperres etter 2. perioderapport</t>
      </text>
    </comment>
    <comment ref="B286" authorId="7" shapeId="0" xr:uid="{ECCA328B-E4C8-4CF5-AAC0-EF1D1D2CC0E7}">
      <text>
        <t>[Kommentartråd]
Din versjon av Excel lar deg lese denne kommentartråden. Eventuelle endringer i den vil imidlertid bli fjernet hvis filen åpnes i en nyere versjon av Excel. Finn ut mer: https://go.microsoft.com/fwlink/?linkid=870924
Kommentar:
    Kan slettes?</t>
      </text>
    </comment>
    <comment ref="B288" authorId="8" shapeId="0" xr:uid="{FDA6CD17-372F-4C1F-91E4-42F0EA9126CF}">
      <text>
        <t>[Kommentartråd]
Din versjon av Excel lar deg lese denne kommentartråden. Eventuelle endringer i den vil imidlertid bli fjernet hvis filen åpnes i en nyere versjon av Excel. Finn ut mer: https://go.microsoft.com/fwlink/?linkid=870924
Kommentar:
    Kan slettes?</t>
      </text>
    </comment>
    <comment ref="B296" authorId="9" shapeId="0" xr:uid="{ACA71D95-A669-42B4-9DFB-054F269B688A}">
      <text>
        <t>[Kommentartråd]
Din versjon av Excel lar deg lese denne kommentartråden. Eventuelle endringer i den vil imidlertid bli fjernet hvis filen åpnes i en nyere versjon av Excel. Finn ut mer: https://go.microsoft.com/fwlink/?linkid=870924
Kommentar:
    Kan slettes?</t>
      </text>
    </comment>
    <comment ref="B303" authorId="10" shapeId="0" xr:uid="{633AFFD1-0977-4EE3-A268-5F883AD46B6A}">
      <text>
        <t>[Kommentartråd]
Din versjon av Excel lar deg lese denne kommentartråden. Eventuelle endringer i den vil imidlertid bli fjernet hvis filen åpnes i en nyere versjon av Excel. Finn ut mer: https://go.microsoft.com/fwlink/?linkid=870924
Kommentar:
    Kan slettes?</t>
      </text>
    </comment>
    <comment ref="B308" authorId="11" shapeId="0" xr:uid="{4BF9BDDC-BC9F-459E-AC5E-D801DF092773}">
      <text>
        <t>[Kommentartråd]
Din versjon av Excel lar deg lese denne kommentartråden. Eventuelle endringer i den vil imidlertid bli fjernet hvis filen åpnes i en nyere versjon av Excel. Finn ut mer: https://go.microsoft.com/fwlink/?linkid=870924
Kommentar:
    Kan slettes?</t>
      </text>
    </comment>
    <comment ref="B309" authorId="12" shapeId="0" xr:uid="{C37DE1E1-DD0C-4A07-8A05-E12477AABD54}">
      <text>
        <t>[Kommentartråd]
Din versjon av Excel lar deg lese denne kommentartråden. Eventuelle endringer i den vil imidlertid bli fjernet hvis filen åpnes i en nyere versjon av Excel. Finn ut mer: https://go.microsoft.com/fwlink/?linkid=870924
Kommentar:
    Kan slettes?</t>
      </text>
    </comment>
    <comment ref="B310" authorId="13" shapeId="0" xr:uid="{75A1C101-C26A-49B7-9460-960360A6AE75}">
      <text>
        <t>[Kommentartråd]
Din versjon av Excel lar deg lese denne kommentartråden. Eventuelle endringer i den vil imidlertid bli fjernet hvis filen åpnes i en nyere versjon av Excel. Finn ut mer: https://go.microsoft.com/fwlink/?linkid=870924
Kommentar:
    Kan slettes?</t>
      </text>
    </comment>
    <comment ref="B313" authorId="14" shapeId="0" xr:uid="{F7DA1B91-87FE-42BC-A492-3C20FEF214A7}">
      <text>
        <t>[Kommentartråd]
Din versjon av Excel lar deg lese denne kommentartråden. Eventuelle endringer i den vil imidlertid bli fjernet hvis filen åpnes i en nyere versjon av Excel. Finn ut mer: https://go.microsoft.com/fwlink/?linkid=870924
Kommentar:
    Kan slettes?</t>
      </text>
    </comment>
    <comment ref="B335" authorId="15" shapeId="0" xr:uid="{6BB3C22D-1977-46EF-A6C8-B983CF371AA4}">
      <text>
        <t>[Kommentartråd]
Din versjon av Excel lar deg lese denne kommentartråden. Eventuelle endringer i den vil imidlertid bli fjernet hvis filen åpnes i en nyere versjon av Excel. Finn ut mer: https://go.microsoft.com/fwlink/?linkid=870924
Kommentar:
    Finne ut hva som blir ført her</t>
      </text>
    </comment>
    <comment ref="B354" authorId="16" shapeId="0" xr:uid="{643AC8E3-9B1D-48F2-BFAB-B620ABA116C5}">
      <text>
        <t>[Kommentartråd]
Din versjon av Excel lar deg lese denne kommentartråden. Eventuelle endringer i den vil imidlertid bli fjernet hvis filen åpnes i en nyere versjon av Excel. Finn ut mer: https://go.microsoft.com/fwlink/?linkid=870924
Kommentar:
    Se kommentar</t>
      </text>
    </comment>
    <comment ref="B355" authorId="17" shapeId="0" xr:uid="{3E712CBD-E1CE-4466-A06C-15A8C71EBA2B}">
      <text>
        <t>[Kommentartråd]
Din versjon av Excel lar deg lese denne kommentartråden. Eventuelle endringer i den vil imidlertid bli fjernet hvis filen åpnes i en nyere versjon av Excel. Finn ut mer: https://go.microsoft.com/fwlink/?linkid=870924
Kommentar:
    ikke ferdig</t>
      </text>
    </comment>
    <comment ref="B359" authorId="18" shapeId="0" xr:uid="{7618FD13-46BD-44EA-94C2-8113B26E6943}">
      <text>
        <t>[Kommentartråd]
Din versjon av Excel lar deg lese denne kommentartråden. Eventuelle endringer i den vil imidlertid bli fjernet hvis filen åpnes i en nyere versjon av Excel. Finn ut mer: https://go.microsoft.com/fwlink/?linkid=870924
Kommentar:
    Kan slettes?</t>
      </text>
    </comment>
  </commentList>
</comments>
</file>

<file path=xl/sharedStrings.xml><?xml version="1.0" encoding="utf-8"?>
<sst xmlns="http://schemas.openxmlformats.org/spreadsheetml/2006/main" count="1738" uniqueCount="940">
  <si>
    <t>Prosjekt</t>
  </si>
  <si>
    <t>Regnskap</t>
  </si>
  <si>
    <t>Investeringer IKT, budsjett</t>
  </si>
  <si>
    <t>Oppgradering av EpiServer</t>
  </si>
  <si>
    <t>Inn-Digi - Prosessoptimalisering og kontinuerlig forbedring</t>
  </si>
  <si>
    <t>DIG-IT - Dig. arkiv Barne- og familieenheten og PPT</t>
  </si>
  <si>
    <t>Nettverk-kommune felles</t>
  </si>
  <si>
    <t>Nettverksutstyr i nytt rådhus</t>
  </si>
  <si>
    <t>Valg 2019 og 2021 - nytt datautstyr</t>
  </si>
  <si>
    <t>Nytt utstyr for elektronisk løsning for politiske dokumenter</t>
  </si>
  <si>
    <t>Et mer fleksibelt dokumenthåndteringssystem, budsjett</t>
  </si>
  <si>
    <t>Ladepunkt El-biler for tjenestebiler</t>
  </si>
  <si>
    <t>ORG - Utstyr for videoproduksjon i møterom</t>
  </si>
  <si>
    <t>ORG-IT - Datasikkerhet investering</t>
  </si>
  <si>
    <t>BI verktøy</t>
  </si>
  <si>
    <t>Varatun parsellhager,  budsjett</t>
  </si>
  <si>
    <t>Kinokino sal 1 oppgradering</t>
  </si>
  <si>
    <t>Forsand fritidsklubb utstyr (UFK)</t>
  </si>
  <si>
    <t>Bibliotek - Innleveringsanlegg</t>
  </si>
  <si>
    <t>Kinokino utstyr</t>
  </si>
  <si>
    <t>SYØ - RL 30686 Toyota Auris</t>
  </si>
  <si>
    <t>Sykesignalanlegg boas</t>
  </si>
  <si>
    <t>Sykesignalanlegg Rovik</t>
  </si>
  <si>
    <t>Forsand skole - samlet plan (SS7)</t>
  </si>
  <si>
    <t>Oppvekst skole - Tilskudd hjemmeundervisning</t>
  </si>
  <si>
    <t>Barnehager innkjøp digitalt utstyr</t>
  </si>
  <si>
    <t>Nytt rådhus</t>
  </si>
  <si>
    <t>Nytt rådhus - områderegulering Skeiane og Haakon VII gt</t>
  </si>
  <si>
    <t>Nytt rådhus, salg av Jærveien 34</t>
  </si>
  <si>
    <t>Nytt rådhus, salg av eiendommer Haakon 7s gate</t>
  </si>
  <si>
    <t>Opparbeidelse ekstern infrastruktur Skeiane/rådhuset, rekkefølgekrav</t>
  </si>
  <si>
    <t>Prosjektering/byggeledelse fom 1.8.2020</t>
  </si>
  <si>
    <t>Jærveien ny OV800</t>
  </si>
  <si>
    <t>Telthusveien VV anlegg</t>
  </si>
  <si>
    <t>Prosesjonsvn VVA anlegg</t>
  </si>
  <si>
    <t>Overføring fra Sandnes tomteselskap KF, salg av rådhusmarka</t>
  </si>
  <si>
    <t>Forskuttering SIAS, rekkefølgekrav</t>
  </si>
  <si>
    <t>Utskiftning av digitale enheter i Sandnesskolen</t>
  </si>
  <si>
    <t>Nytt oppvekst administrativt system</t>
  </si>
  <si>
    <t>Kjøp av fastlegepraksis, utstyr</t>
  </si>
  <si>
    <t>Kulturhuset, utskiftning av sceneteknisk utstyr</t>
  </si>
  <si>
    <t>Kapitalinnskudd, Opera Rogaland IKS</t>
  </si>
  <si>
    <t>Skatepark Bogafjell</t>
  </si>
  <si>
    <t>Biblioteksystem</t>
  </si>
  <si>
    <t>Avsetning til utsmykking</t>
  </si>
  <si>
    <t>Kunst Kleivane skole</t>
  </si>
  <si>
    <t>Kunst Malmheim skole</t>
  </si>
  <si>
    <t>Kunst Sviland skole</t>
  </si>
  <si>
    <t>Brueland bhg brakker</t>
  </si>
  <si>
    <t>Kulturbygg rehabilitering, rullerende bevilgning</t>
  </si>
  <si>
    <t>Bygningsm. utbedr. Kinokino</t>
  </si>
  <si>
    <t>Kinokino-Stasjon K felles bevilgning</t>
  </si>
  <si>
    <t>Vitenfabrikken nytt gulv - lekkasje</t>
  </si>
  <si>
    <t>Langgata 76 - utskift. tak, utvendig rehab</t>
  </si>
  <si>
    <t>Kulturhuset - rehabilitering</t>
  </si>
  <si>
    <t>Kulturhuset - tautrekk og lysanlegg</t>
  </si>
  <si>
    <t>Kulturhuset foaje oppgradering</t>
  </si>
  <si>
    <t>Kinokino 3 etg. Filmkraft</t>
  </si>
  <si>
    <t>Boligsosial handlingsplan, kjøp boliger</t>
  </si>
  <si>
    <t>Omsorgsbygg rehabilitering</t>
  </si>
  <si>
    <t>Boliger for vanskeligstilte, tun</t>
  </si>
  <si>
    <t>Boliger for vanskeligstilte, småhus</t>
  </si>
  <si>
    <t>Luragata 31</t>
  </si>
  <si>
    <t>Ombygging Skeianegt. 14</t>
  </si>
  <si>
    <t>EFF-boliger Olsokveien</t>
  </si>
  <si>
    <t>Omsorgsboliger adferdsutfordringer</t>
  </si>
  <si>
    <t>EFF-boliger Skeianegata</t>
  </si>
  <si>
    <t>Foreldreinitiativet III</t>
  </si>
  <si>
    <t>Nye sykehjemsplasser Lunde</t>
  </si>
  <si>
    <t>Nye sykehjemsplasser Rovik</t>
  </si>
  <si>
    <t>Ombygging første etasje Åse boas</t>
  </si>
  <si>
    <t>Reservestrøm boas</t>
  </si>
  <si>
    <t>Soma rusvern, nytt hovedbygg (21014)</t>
  </si>
  <si>
    <t>Adgangskontroll medisinrom boas</t>
  </si>
  <si>
    <t>Åsveien planlegging påbygg/ombygging</t>
  </si>
  <si>
    <t>Rehab boliger m fellesarealer, funksjonsnedsatte</t>
  </si>
  <si>
    <t>Ombygging boligrigg på Soma</t>
  </si>
  <si>
    <t>Skaret avlastningssenter</t>
  </si>
  <si>
    <t>Boligsosial handlingsplan, nye boliger</t>
  </si>
  <si>
    <t>Syrinveien 2 A (25002)</t>
  </si>
  <si>
    <t>Rundeskogen boas (26003)</t>
  </si>
  <si>
    <t>Sandnes matservice grovoppvaskmaskin</t>
  </si>
  <si>
    <t>NAV innleid bygg, inventar og utstyr</t>
  </si>
  <si>
    <t>Lutsiveien 181 botiltak, gapahauk</t>
  </si>
  <si>
    <t>Trones boas, tilpasninger EHR</t>
  </si>
  <si>
    <t>Skoler utendørsanlegg</t>
  </si>
  <si>
    <t>Rehabilitering skoler, budsjett</t>
  </si>
  <si>
    <t>Sløydsal Ganddal skole</t>
  </si>
  <si>
    <t>Bogafjell ungdomsskole</t>
  </si>
  <si>
    <t>Kleivane skole og idrettshall</t>
  </si>
  <si>
    <t>Utvidelse og oppgrad. Skeiene u.skole, U21-skole</t>
  </si>
  <si>
    <t>Altona skole og ressurssenter nye lokaler</t>
  </si>
  <si>
    <t>Malmheim skole utvidelse B7-skole</t>
  </si>
  <si>
    <t>Ombygging/utvidelse Sviland skule</t>
  </si>
  <si>
    <t>Utvidelse Sandved skole B28</t>
  </si>
  <si>
    <t>Vurdering skoler Sentrum</t>
  </si>
  <si>
    <t>Vurdering skoler Riska</t>
  </si>
  <si>
    <t>Skoler varslingsanlegg, budsjett</t>
  </si>
  <si>
    <t>Gamle Figgjo skole oppgradering</t>
  </si>
  <si>
    <t>TP2020 - Tiltakspakkeprosjekt 2020 Eiendom</t>
  </si>
  <si>
    <t>Trones skole til B35-skole og utvidelse</t>
  </si>
  <si>
    <t>Barnehager utendørsanlegg</t>
  </si>
  <si>
    <t>Barnehager rehabilitering</t>
  </si>
  <si>
    <t>Langgata 72 helsestasjon</t>
  </si>
  <si>
    <t>Langgata bhg fjernvarmetilknytning</t>
  </si>
  <si>
    <t>Ny helsestasjon inventar</t>
  </si>
  <si>
    <t>Barnehager branntekniske tiltak</t>
  </si>
  <si>
    <t>Rabalder bhg oppgradering</t>
  </si>
  <si>
    <t>Langgata bhg masseutglidning</t>
  </si>
  <si>
    <t>Miljøtiltak kommunale bygg</t>
  </si>
  <si>
    <t>ENØK utfasing av oljekjel</t>
  </si>
  <si>
    <t>ITV-anlegg kameraovervåking</t>
  </si>
  <si>
    <t>Innemiljø øvrige kommunale bygg, oppgradering</t>
  </si>
  <si>
    <t>Omlegging intern kommunikasjon for tekn. styresystemer</t>
  </si>
  <si>
    <t>Risikovurdering av varmetekniske anlegg i kommunens formålsbygg</t>
  </si>
  <si>
    <t>Branntekniske tiltak helsebygg</t>
  </si>
  <si>
    <t>Branntekniske tiltak skoler</t>
  </si>
  <si>
    <t>Nedgravde søppelcontainere</t>
  </si>
  <si>
    <t>Programvare og programmering fagservere kommunens formålsbygg</t>
  </si>
  <si>
    <t>Oppgradering dusjanlegg for å hindre legionella</t>
  </si>
  <si>
    <t>Universell utforming</t>
  </si>
  <si>
    <t>Solskjerming skoler</t>
  </si>
  <si>
    <t>Radontiltak bygg med for høye Bq verdier</t>
  </si>
  <si>
    <t>Oppgradering brannvarslingsanlegg, merking, tiltaksplaner for byggene</t>
  </si>
  <si>
    <t>Brannsikringstiltak kommunale boliger</t>
  </si>
  <si>
    <t>Merking p-plasser skoler og barnehager</t>
  </si>
  <si>
    <t>Regulering</t>
  </si>
  <si>
    <t>Digital. og org. brann og FDV-dokumentasjon formålsbygg</t>
  </si>
  <si>
    <t>Lura - tomt og aktivitetshus</t>
  </si>
  <si>
    <t>Idrettsbygg rehabilitering</t>
  </si>
  <si>
    <t>Sentrum parkeringsanlegg A8</t>
  </si>
  <si>
    <t>Garderobeanlegg Vagleleiren</t>
  </si>
  <si>
    <t>Austrått svømmehall</t>
  </si>
  <si>
    <t>Giskehallen, rehab svømmehallen</t>
  </si>
  <si>
    <t>Sandnes rådhus</t>
  </si>
  <si>
    <t>Inventar innleid bygg SLS/FBU/Flyktningenheten</t>
  </si>
  <si>
    <t>Tiltak Riska brannstasjon</t>
  </si>
  <si>
    <t>Rehab Sandnes idrettspark, Giskehallen (spillemidler)</t>
  </si>
  <si>
    <t>Rehab Riskahallen (spillemidler)</t>
  </si>
  <si>
    <t>Salg kommunale eiendommer</t>
  </si>
  <si>
    <t>Rehab Giskehallen II (60003)</t>
  </si>
  <si>
    <t>Rehab Riskahallen (60005)</t>
  </si>
  <si>
    <t>Riska svømmehall transportheis</t>
  </si>
  <si>
    <t>Giskehallen nødvendige oppgraderinger</t>
  </si>
  <si>
    <t>Ny brannstasjon (10013,10014,10016)</t>
  </si>
  <si>
    <t>Eiendom - RL 23339 VW Golf 1,4</t>
  </si>
  <si>
    <t>Nygaardshagen parkering AS</t>
  </si>
  <si>
    <t>Gjøysamyra ferdigstillelse infrastruktur</t>
  </si>
  <si>
    <t>Haukalivegen utvidelse</t>
  </si>
  <si>
    <t>Bergebakkene - skolen belysning og sti</t>
  </si>
  <si>
    <t>Opprustning kirkestien</t>
  </si>
  <si>
    <t>MASKINPARK, BILER</t>
  </si>
  <si>
    <t>Løftebukk</t>
  </si>
  <si>
    <t>Oletto asfaltcontainer</t>
  </si>
  <si>
    <t>Plastkoker</t>
  </si>
  <si>
    <t>John Deere 6610</t>
  </si>
  <si>
    <t>RK 72565 MAN TGS 26.440</t>
  </si>
  <si>
    <t>Krattrydding</t>
  </si>
  <si>
    <t>John Deere Gator XUV 855M</t>
  </si>
  <si>
    <t>GNSS-utstyr 2021</t>
  </si>
  <si>
    <t>SV 66017 VW Caddy</t>
  </si>
  <si>
    <t>Bydrift - Anskaffelse flomvernutstyr</t>
  </si>
  <si>
    <t>Tiltak demning Frøylandsvatnet</t>
  </si>
  <si>
    <t>Utskiftning av utrangerte gatelys</t>
  </si>
  <si>
    <t>Utskifting av utrangerte gatelys, refusjon</t>
  </si>
  <si>
    <t>Utskifting av utrangerte gatelys, budsjett</t>
  </si>
  <si>
    <t>Gatelys, nyanlegg og utskiftning</t>
  </si>
  <si>
    <t>Gatelys Lineveien</t>
  </si>
  <si>
    <t>GATELYS BUDSJETT</t>
  </si>
  <si>
    <t>BYUTVIKLINGSPROSJEKTER, BUD</t>
  </si>
  <si>
    <t>Byggetrinn 1 Rådhusplassen, opparbeidelse</t>
  </si>
  <si>
    <t>Byggetrinn 1, arbeid for andre</t>
  </si>
  <si>
    <t>Byggetrinn 2, park og næringssone</t>
  </si>
  <si>
    <t>Byggetrinn 2, klargjøring</t>
  </si>
  <si>
    <t>Byggetrinn 2, kollektivterminalen</t>
  </si>
  <si>
    <t>Byggetrinn 2, arbeid for andre</t>
  </si>
  <si>
    <t>Ruten byrom, del 3</t>
  </si>
  <si>
    <t>Ringen, grunnarbeider</t>
  </si>
  <si>
    <t>Ringen, E01</t>
  </si>
  <si>
    <t>Ringen, E02</t>
  </si>
  <si>
    <t>Ringen, E03</t>
  </si>
  <si>
    <t>Ringen, prosjektering</t>
  </si>
  <si>
    <t>Ringen, andre utgifter</t>
  </si>
  <si>
    <t>Ruten byrom, bussvei prosjektering</t>
  </si>
  <si>
    <t>Isbane Ruten</t>
  </si>
  <si>
    <t>Ruten - byrom, teknisk plan og utomhusplan</t>
  </si>
  <si>
    <t>Prosjektstyringsverktøy</t>
  </si>
  <si>
    <t>Universell utforming, bussholdeplasser</t>
  </si>
  <si>
    <t>Universell utforming på eksisterende veinett og trafikkarealer, budsjett</t>
  </si>
  <si>
    <t>Strakstiltak</t>
  </si>
  <si>
    <t>Intensivbelysning Gamle Ålgårdsvei</t>
  </si>
  <si>
    <t>Skiltprosjekt</t>
  </si>
  <si>
    <t>Aksel Eggebøs vei regulering breddeutvidelse vei</t>
  </si>
  <si>
    <t>SPERRET Lyngholen omregulering</t>
  </si>
  <si>
    <t>Buggelandsbakken veiarm</t>
  </si>
  <si>
    <t>Gjerde Bogafjell</t>
  </si>
  <si>
    <t>Trafikksikkerhet eksisterende veinett, strakstiltak budsjett</t>
  </si>
  <si>
    <t>Intensivbelysning Trones skole</t>
  </si>
  <si>
    <t>Intensivbelysning Maudland skole og Hommersåk skole</t>
  </si>
  <si>
    <t>Intensivbelysning Kyrkjevegen</t>
  </si>
  <si>
    <t>Intensivbelysning Bogafjell ved skoler</t>
  </si>
  <si>
    <t>Intensivbelysning Postveien nord</t>
  </si>
  <si>
    <t>Intensivbelysning Postveien sør</t>
  </si>
  <si>
    <t>Intensivbelysning Rossåsen</t>
  </si>
  <si>
    <t>Intensivbelysning Bogafjell</t>
  </si>
  <si>
    <t>Intensivbelysning Hanamyrveien</t>
  </si>
  <si>
    <t>Intensivbelysning Stangeland</t>
  </si>
  <si>
    <t>Intensivbelysning Langgata nord</t>
  </si>
  <si>
    <t>Intensivbelysning Kvelluren</t>
  </si>
  <si>
    <t>Intensivbelysning Skeilunden</t>
  </si>
  <si>
    <t>Regulering av fortau Breivikveien</t>
  </si>
  <si>
    <t>Belysning Kirkegata</t>
  </si>
  <si>
    <t>Intensivbelysning Skonnertveien</t>
  </si>
  <si>
    <t>Hjertesone 2021</t>
  </si>
  <si>
    <t>Lys turvei Steinskjellveien</t>
  </si>
  <si>
    <t>Ny avkjørsel Høyland gravlund</t>
  </si>
  <si>
    <t>SPERRET Regulering Lundegeilen</t>
  </si>
  <si>
    <t>Trafikksikring, aksjon skolevei, kommunal finansieringsandel</t>
  </si>
  <si>
    <t>Folkehelse, sykkelveinett</t>
  </si>
  <si>
    <t>Skilte og merkeprosjekt sykkel</t>
  </si>
  <si>
    <t>Regulere sykkeltrase Dyre Vaasvei</t>
  </si>
  <si>
    <t>Asfaltering sykkelveinett</t>
  </si>
  <si>
    <t>GASS-egenandel</t>
  </si>
  <si>
    <t>SENTRUMSTILTAK GENERELT BUDSJETT</t>
  </si>
  <si>
    <t>Vei- Sikring kommunale broer</t>
  </si>
  <si>
    <t>Uskekalven kai strakstiltak</t>
  </si>
  <si>
    <t>Usken kai erosjonssikring</t>
  </si>
  <si>
    <t>Hommersåk brygge utbedring</t>
  </si>
  <si>
    <t>Vei- Sikring kommunale broer, budsjett</t>
  </si>
  <si>
    <t>Oppfølgingstiltak KDP sentrum (GASS)</t>
  </si>
  <si>
    <t>Oppfølgingstiltak KDP sentrum (GASS), budsjett</t>
  </si>
  <si>
    <t>Trafikksikring, samarbeidsprosjekt</t>
  </si>
  <si>
    <t>Breivikveien etablere fortau</t>
  </si>
  <si>
    <t>Offentlige arealer (alle formål), budsjett</t>
  </si>
  <si>
    <t>Tiltak av støyplan</t>
  </si>
  <si>
    <t>Støyskjerming av uteområdet til Skaarlia bhg</t>
  </si>
  <si>
    <t>Hjem,jobb,hjem - elbysykkel oppstart fase 2</t>
  </si>
  <si>
    <t>Bypakke gange 2018</t>
  </si>
  <si>
    <t>Buggeland skole</t>
  </si>
  <si>
    <t>Effektbelysning parken ved Helsehuset/Trones skole</t>
  </si>
  <si>
    <t>Bymiljøpakke gange Langgata</t>
  </si>
  <si>
    <t>Bymiljøpakke belysning Sykehusparken</t>
  </si>
  <si>
    <t>BMP Belysning pumptrack Sandvedparken</t>
  </si>
  <si>
    <t>Intensivbelysning Øygard ungdomsskole</t>
  </si>
  <si>
    <t>Intensivbelysning Postveien nord del 2</t>
  </si>
  <si>
    <t>Intensivbelysning turstier</t>
  </si>
  <si>
    <t>Heving kryss Eidsvollgata</t>
  </si>
  <si>
    <t>BMP Intensivbelysning Haugen</t>
  </si>
  <si>
    <t>BMP Fortau Eddaveien</t>
  </si>
  <si>
    <t>BMP Belysning Kjærlighetsstien</t>
  </si>
  <si>
    <t>BMP Belysning turvei Kvellurvn til amfiet</t>
  </si>
  <si>
    <t>BMP Ny turvei Kvellurvn til Brugata</t>
  </si>
  <si>
    <t>BMP Forbindelse Torvvegen</t>
  </si>
  <si>
    <t>BMP Belysning Prinsens vei</t>
  </si>
  <si>
    <t>Etablere kulvert som erstatning for Kyrkjeveien bru</t>
  </si>
  <si>
    <t>Etablere kulvert som erstatning for Kyrkjeveien bru, budsjett</t>
  </si>
  <si>
    <t>Sykkelparkering bydeler 2020</t>
  </si>
  <si>
    <t>Sykkelstativ skoler</t>
  </si>
  <si>
    <t>Veivisningsskilting og trafikkreg. av sykkelveier i Sandnes Øst og Sør, budsjett</t>
  </si>
  <si>
    <t>Utbyggingsfase av støyskjerm langs Skaraveien nord</t>
  </si>
  <si>
    <t>Støyskjerm langs Skaraveien, budsjett</t>
  </si>
  <si>
    <t>Hanatrappene</t>
  </si>
  <si>
    <t>Hanafjellet fjellsikring</t>
  </si>
  <si>
    <t>Hanatrappene, budsjett</t>
  </si>
  <si>
    <t>Fortau Figgenveien</t>
  </si>
  <si>
    <t>Robotgressklippere</t>
  </si>
  <si>
    <t>Figvedveien bru rehabilitering</t>
  </si>
  <si>
    <t>Figvedveien bru rehabilitering, budsjett</t>
  </si>
  <si>
    <t>Parkeringsautomater</t>
  </si>
  <si>
    <t>Fjogstad istandsetting statl. sikring</t>
  </si>
  <si>
    <t>Statl. sikring av eiendommer Fjogstad, til landbruk- og friluftsformål, budsjett</t>
  </si>
  <si>
    <t>Flytting av Sandnes og Jæren rideklubb</t>
  </si>
  <si>
    <t>Oppgradering vei 2021</t>
  </si>
  <si>
    <t>Oppgradering vei, budsjett</t>
  </si>
  <si>
    <t>Ekstraordinær rehabilitering utendørs idrettsanlegg</t>
  </si>
  <si>
    <t>Vegetasjonsrydding og beplantning idrettsanlegg</t>
  </si>
  <si>
    <t>Sandnes idrettspark - rehab flomlys</t>
  </si>
  <si>
    <t>Sviland stadion cricketanlegg</t>
  </si>
  <si>
    <t>Sandnes stadion lyshare</t>
  </si>
  <si>
    <t>IDRETTSPLASSER &amp; LØKKER, BUDSJETT</t>
  </si>
  <si>
    <t>Kunstgressbaner, grunnerverv</t>
  </si>
  <si>
    <t>Tiltak for å oppfylle nye miljøkrav til kunstgressbaner</t>
  </si>
  <si>
    <t>Tilpasse idrettshaller til kortbanehåndball, budsjett</t>
  </si>
  <si>
    <t>Monitorering av bruk av idrettshallene</t>
  </si>
  <si>
    <t>Gravplasser beskjære og sikre trær</t>
  </si>
  <si>
    <t>Øvre Hetland p-plass, rehab og utvidelse</t>
  </si>
  <si>
    <t>Holmavika rehabilitering</t>
  </si>
  <si>
    <t>Hovedlekeplasser oppgradering</t>
  </si>
  <si>
    <t>Turveier og p-plasser - Bynuten</t>
  </si>
  <si>
    <t>Gapahauker</t>
  </si>
  <si>
    <t>Skilt og møbler på gravplassene</t>
  </si>
  <si>
    <t>Turveier og p-plasser - Vagleskogen</t>
  </si>
  <si>
    <t>Melshei turveier og p-plasser</t>
  </si>
  <si>
    <t>Gramstad-Dale området tursti</t>
  </si>
  <si>
    <t>Nodhagen gapahauk</t>
  </si>
  <si>
    <t>Gand kirke p-plass</t>
  </si>
  <si>
    <t>PIV - Tiltakspakke 2020, budsjett</t>
  </si>
  <si>
    <t>Austrått svømmehall badeleker</t>
  </si>
  <si>
    <t>Austrått svømmehall badeleker, budsjett</t>
  </si>
  <si>
    <t>Innebandyvant</t>
  </si>
  <si>
    <t>Hundeluftingsområde i Varatunparken</t>
  </si>
  <si>
    <t>Trimparken i Sandvedparken</t>
  </si>
  <si>
    <t>Indre Vågen gjerde vollyballbane</t>
  </si>
  <si>
    <t>Nye nærturkart og merking av nærturene</t>
  </si>
  <si>
    <t>PARKER OG GRØNTANLEGG BUDSJETT</t>
  </si>
  <si>
    <t>Figgjo, bydelspark</t>
  </si>
  <si>
    <t>Figgjo bydelspark, trinn 2</t>
  </si>
  <si>
    <t>Bystrand Luravika, fase 3</t>
  </si>
  <si>
    <t>Bystrand Luravika, planarbeid/prosjektering, budsjett</t>
  </si>
  <si>
    <t>Off. toalett Bråstein turområde/badeplass</t>
  </si>
  <si>
    <t>Rehabilitering og oppgradering - gapahuker og shelters i friluftsområder</t>
  </si>
  <si>
    <t>Tilbakeføring av naturlig vegetasjon - uttak av fremmede arter Gramstad</t>
  </si>
  <si>
    <t>Ekstraordinær rehabilitering friluftsområder</t>
  </si>
  <si>
    <t>Alsvik - etablering av lauvskog</t>
  </si>
  <si>
    <t>Alsvik - oppgradering/fiksing av div</t>
  </si>
  <si>
    <t>Skilting etter ny nasjonal standard</t>
  </si>
  <si>
    <t>Ny og utvidet parkeringsplass på Veraland</t>
  </si>
  <si>
    <t>Alsvik - drenering og rehab uteområder</t>
  </si>
  <si>
    <t>Kjempespringfrø - miljømidler</t>
  </si>
  <si>
    <t>Kjempespringfrø - friluftsmidler</t>
  </si>
  <si>
    <t>Dalevågen dagsturhytte</t>
  </si>
  <si>
    <t>FRILUFTSOMRÅDER GENERELT BUDSJETT</t>
  </si>
  <si>
    <t>Tilrettelegging for økt sykkelbruk  - Merking</t>
  </si>
  <si>
    <t>Pumptrack i Sandvedparken</t>
  </si>
  <si>
    <t>Sykkeltellere</t>
  </si>
  <si>
    <t>Folkehelse - tilrettelegging for økt sykkelbruk, fremtidens byer - budsjett</t>
  </si>
  <si>
    <t>Folkehelse, utvikling av turvegnettet</t>
  </si>
  <si>
    <t>Folkehelse, oppgradering og sammenkobling av turvegnettet, budsjett</t>
  </si>
  <si>
    <t>Ras Sandvedparken, akutt tiltak</t>
  </si>
  <si>
    <t>Ras Sandvedparken, akutt tiltak, budsjett</t>
  </si>
  <si>
    <t>Innløsning av areal som omreguleres til grøntstruktur i Sandvedparken</t>
  </si>
  <si>
    <t>Myrland grunnerverv og istandsetting</t>
  </si>
  <si>
    <t>Grunnerverv for sikring til friluftsformål i Sandnesmarka, budsjett</t>
  </si>
  <si>
    <t>Oppgradering av kommunale lekeplasser</t>
  </si>
  <si>
    <t>LEKEPLASSER GENERELT BUDSJETT</t>
  </si>
  <si>
    <t>VEDLIKEHOLD AV GRAVLUNDER GEN. BUDSJETT</t>
  </si>
  <si>
    <t>Bevarings- og forvaltningsplan for gravplassene</t>
  </si>
  <si>
    <t>Kjøp av areal - parkering Sviland gravkapell</t>
  </si>
  <si>
    <t>Utvidelse av Høyland kirkegård</t>
  </si>
  <si>
    <t>Utvidelse av Høyland kirkegård - Felt E</t>
  </si>
  <si>
    <t>Soma gravlund utvidelse</t>
  </si>
  <si>
    <t>Soma gravlund opparbeidelse gravsteder</t>
  </si>
  <si>
    <t>Utvidelse og opparbeidelse av doble gravsteder, Soma gravlund</t>
  </si>
  <si>
    <t>Forsand kyrkjegard arealerverv utvidelse</t>
  </si>
  <si>
    <t>Forsand kirke utgraving (KFU)</t>
  </si>
  <si>
    <t>Forsand kirke utgraving (KFU), budsjett</t>
  </si>
  <si>
    <t>Forsand kyrkjegard regulering gravfelt</t>
  </si>
  <si>
    <t>Forsand kyrkjegard regulering gravfelt budsjett</t>
  </si>
  <si>
    <t>Skeilunden, prosjektering av flomsikring av tursti ved japansk hage</t>
  </si>
  <si>
    <t>Oppfølging av tiltaksplan for Storåna parkdraget</t>
  </si>
  <si>
    <t>Informasjons- og henvisningsskilt</t>
  </si>
  <si>
    <t>Ny tiltaksplan for parkdraget langs Storåna - planlegging</t>
  </si>
  <si>
    <t>Ny tiltaksplan for parkdraget langs Storåna, budsjett</t>
  </si>
  <si>
    <t>Innbetalinger gamle avtaler</t>
  </si>
  <si>
    <t>GAMLE AVTALER</t>
  </si>
  <si>
    <t>Inntekter og refusjoner til gjennomføring av forpliktende tiltak</t>
  </si>
  <si>
    <t>VA-ledninger Ims-Bersagel</t>
  </si>
  <si>
    <t>Kulvert Stangelandsåna</t>
  </si>
  <si>
    <t>Kulvert Stangelandsåna, avløp</t>
  </si>
  <si>
    <t>Kulvert Stangelandsåna, grønt</t>
  </si>
  <si>
    <t>Kulvert Stangelandsåna, avløp, etappe 2</t>
  </si>
  <si>
    <t>Åpning Stangelandsåna etappe 3, prosjektstyring</t>
  </si>
  <si>
    <t>Åpning Stangelandsåna etappe 3, vann</t>
  </si>
  <si>
    <t>Åpning Stangelandsåna etappe 3, avløp</t>
  </si>
  <si>
    <t>Åpning Stangelandsåna etappe 3, grønt</t>
  </si>
  <si>
    <t>Kulvert Stangelandsåna, kostnadsbidrag</t>
  </si>
  <si>
    <t>Møllekvartalet, refusjon</t>
  </si>
  <si>
    <t>Rådhustomta, refusjon</t>
  </si>
  <si>
    <t>Klimatilpasning - Plan for overvann i sentrum</t>
  </si>
  <si>
    <t>Klimatilpasning - Lensmannsgata</t>
  </si>
  <si>
    <t>Klimatilpassing</t>
  </si>
  <si>
    <t>Enøk-tiltak tekniske installasjoner</t>
  </si>
  <si>
    <t>Sanering Skeianeområdet, Skogsbakken, Kiprå med flere</t>
  </si>
  <si>
    <t>Sanering VA-ledninger - nedre Skogsbakken, søndre Kiprå</t>
  </si>
  <si>
    <t>VA-sanering Kapellveien</t>
  </si>
  <si>
    <t>Hovebakken - Sanering og omlegging VA, budsjett</t>
  </si>
  <si>
    <t>VA-anlegg Ruten</t>
  </si>
  <si>
    <t>Mercedes-Benz Sprinter ROM ecofit</t>
  </si>
  <si>
    <t>RL 48433 Mercedes-Benz Sprinter ROM ecofit</t>
  </si>
  <si>
    <t>Teknisk utstyr avløpsnett; pumping, slamsuging osv, budsjett</t>
  </si>
  <si>
    <t>Bussveien flytting og oppgrad av VA-ledninger</t>
  </si>
  <si>
    <t>Alsvik P-plass utvidelse</t>
  </si>
  <si>
    <t>Oppgradering av avløpsnettet i sentrum, tilp. eks. spillvannsledn. til ny bruk</t>
  </si>
  <si>
    <t>Omlegging hovedkloakken på strekn. Ganddalsgaten-Vågsgata</t>
  </si>
  <si>
    <t>Hovedavløpsledning, Vågsgata</t>
  </si>
  <si>
    <t>Hoveveien, kostnadsbidrag til opparbeidelse</t>
  </si>
  <si>
    <t>Hoveveien, budsjett</t>
  </si>
  <si>
    <t>Rundkjøring Jærveien/Torger Carlsensgt - forprosjekt</t>
  </si>
  <si>
    <t>GEN.TILTAK IHT HOVEDPL. VANN, BUDSJETT</t>
  </si>
  <si>
    <t>Tiltak for å redusere lekkasjer i vannledningsnettet</t>
  </si>
  <si>
    <t>Oppgradering og driftsoptimalisering tekniske installasjoner</t>
  </si>
  <si>
    <t>Separering og trykksonejustering på strekn. Åsveien-Ulvanuten</t>
  </si>
  <si>
    <t>Oppgradering av slamavskiller på Apalstø på Høle</t>
  </si>
  <si>
    <t>Oppfølging avløpsstrategi spredt bebyggelse</t>
  </si>
  <si>
    <t>Etablering VA ledninger Usken</t>
  </si>
  <si>
    <t>Lurabekken, delstrekk 1 - prosjektering</t>
  </si>
  <si>
    <t>Avløp Lurabekken/sone 9 - budsjett</t>
  </si>
  <si>
    <t>Avfallsbeholdere/teknisk utstyr</t>
  </si>
  <si>
    <t>FORNYING/UTSK RENOV.BEHOLDERE, BUDSJETT</t>
  </si>
  <si>
    <t>Hjemmekompostering, inntekter depositum</t>
  </si>
  <si>
    <t>Kommunal returpunkt</t>
  </si>
  <si>
    <t>Delfelt 1 KDP sentrum (gass) - budsjett</t>
  </si>
  <si>
    <t>mer-/mindreforbruk (+/-)</t>
  </si>
  <si>
    <t>Beløp som søkes videreført</t>
  </si>
  <si>
    <t>Begrunnelse for mer-/mindreforbruk. Begrunnelse for evt søknad om videreføring. Uten begrunnelse vil beløpet ble strøket.</t>
  </si>
  <si>
    <t>Prosjektnavn</t>
  </si>
  <si>
    <t>prosjektnavn</t>
  </si>
  <si>
    <t>Merforbruk dekkes av 6503899</t>
  </si>
  <si>
    <t>Prosjektet pågår over årsskiftet. Midler søkes derfor videreført.</t>
  </si>
  <si>
    <t>Prosjekt avsluttet.</t>
  </si>
  <si>
    <t>Bredbånd og mobilnett (BMN)</t>
  </si>
  <si>
    <t>fond</t>
  </si>
  <si>
    <t>Digital satsing - Trådløs infrastruktur</t>
  </si>
  <si>
    <t>Byggeregnskap avlagt våren 2021 med avsetning for gjenstående arbeid. Arbeidet utføres løpende.</t>
  </si>
  <si>
    <t>Ferdigstilt.</t>
  </si>
  <si>
    <t>Lyse fjernvarme tilkobling kommunale bygg</t>
  </si>
  <si>
    <t>Noe sluttarbeider gjenstår</t>
  </si>
  <si>
    <t>Ferdigstilt</t>
  </si>
  <si>
    <t>Utsatt rekkefølgekrav, Inntekter og refusjoner til gjennomføring av forpliktende tiltak</t>
  </si>
  <si>
    <t>Optimalisering av vannforsyning Hommersåk</t>
  </si>
  <si>
    <t>Tiltak for å redusere fremmedvann på spillvannsnettet</t>
  </si>
  <si>
    <t>Sees i sammenheng med budsjettpost. Prosjekt pågår. Midler søkes derfor videreført</t>
  </si>
  <si>
    <t>Sees i sammenheng med utgiftspost. Prosjekt pågår. Midler søkes derfor videreført</t>
  </si>
  <si>
    <t>Avrundet mer-/mindreforbruk</t>
  </si>
  <si>
    <t xml:space="preserve">Prosjekt pågår over årsskifte. Midler søkes derfor videreført </t>
  </si>
  <si>
    <t>Ses i sammenheng med inntektskrav som er lagt inn i 2022, jf. tiltak T16. Budsjettmidler søkes videreført</t>
  </si>
  <si>
    <t xml:space="preserve">Sees i sammenheng med budsjettpost. I balanse </t>
  </si>
  <si>
    <t>Sees i sammenheng med utgiftspost. I balanse</t>
  </si>
  <si>
    <t>Merforbruk dekkes av 6805199</t>
  </si>
  <si>
    <t>Merforbruk videreføres for inndekning fra Bymiljøpakken</t>
  </si>
  <si>
    <t>I balanse samlet for prosjektene 4007104, 4007152 og 4007153</t>
  </si>
  <si>
    <t>Merforbruket videreføres til 2022 og dekkes av nye budsjettmidler</t>
  </si>
  <si>
    <t xml:space="preserve">Ses i sammenheng med prosjekt ovenfor </t>
  </si>
  <si>
    <t xml:space="preserve">Ferdigstilt </t>
  </si>
  <si>
    <t xml:space="preserve">Innbetalinger fra gamle avtaler. Tilbakeføres </t>
  </si>
  <si>
    <t xml:space="preserve">Tilbakeføres </t>
  </si>
  <si>
    <t xml:space="preserve">Prosjekt ikke påbegynt. Midler søkes videreført </t>
  </si>
  <si>
    <t>Søknad om videreføring av ubrukte investeringsmidler fra 2020 til 2021</t>
  </si>
  <si>
    <t>Prosjektnummer</t>
  </si>
  <si>
    <t>Buds(end)</t>
  </si>
  <si>
    <t>Merforbruk/ mindreforbruk  (-/+)</t>
  </si>
  <si>
    <t>Prosjektet avsluttes med noe merforbruk. Søkes dekket.</t>
  </si>
  <si>
    <t>1105099 og 1105199 ses i sammenheng. Belastet med høyere egenkapitalinnskudd fra KLP enn
budsjettert. Det meste av merforbruk finansieres av
prosjekt nr 1105199 da hele budsjettet for
egenkapitalinnskudd til KLP og SKP er lagt her.</t>
  </si>
  <si>
    <t>1105099 og 1105199 ses i sammenheng</t>
  </si>
  <si>
    <t>Merforbruk dekkes av neste års bevilgning.</t>
  </si>
  <si>
    <t>Projektet har kommet sent i gang og midler søkes videreført.</t>
  </si>
  <si>
    <t xml:space="preserve">Skal finaniseres ved bruk av digitalising og innovasjonsfond. Ref KS sak 75/20. </t>
  </si>
  <si>
    <t>Prosjektet avsluttes med noe merforbruk. Merforruket foreslås dekket av  fond 25110044 Nye Sandnes regionsentertilskudd</t>
  </si>
  <si>
    <t xml:space="preserve">Tilskudd fra Husbanken mottatt. </t>
  </si>
  <si>
    <t>Skal dekkes av fond barnehage</t>
  </si>
  <si>
    <t>Flere eiendommer solgt på nyåret 2021. Midler til salgskostnader søkes videreført.</t>
  </si>
  <si>
    <t>Inntekten i 2020 er 1. deloppgjør. Endelig sluttoppgjør ligger frem mot 2023/2024. Inntektskravet videreføres til 2021.</t>
  </si>
  <si>
    <t>Forbruket er knyttet til en feilføring i 2019. Prosjektet er avsluttet. Søkes dekket.</t>
  </si>
  <si>
    <t>Prosjektet dekkes av innovasjon og digitaliseringsfond. Ref. https://sandneskommune.sharepoint.com/sites/Om-kommunen/SitePages/S%C3%B8ke-om-midler-til-digitaliseringsfondet.aspx</t>
  </si>
  <si>
    <t>Prosjektet er avsluttet. Skal dekkes av digitaliseringsfond.</t>
  </si>
  <si>
    <t>Overføringen har ikke skjedd i 2020, midler videreføres til 2021 for utbetaling.</t>
  </si>
  <si>
    <t>Covid-19 tiltak godkjent av ordfører for oppstart og bygging</t>
  </si>
  <si>
    <t>Disse tiltakene må ses samlet. Samlet mindreforbruk på 246681 søkes videreført til 2021 for avslutning av prosjektet.</t>
  </si>
  <si>
    <t>Disse må ses samlet. Samlet mindreforbruk søkes videreført til 2021 for avslutning av prosjektet.</t>
  </si>
  <si>
    <t>Dekkes av fond. Budsjett på 2 mnok vedtatt i sak 131/20.</t>
  </si>
  <si>
    <t>Ref 5623199 for budsjett</t>
  </si>
  <si>
    <t>Det ble kjøpt flere boliger rundt årsskiftet enn planlagt. Dette med bakgrunn i økning i antall personer på venteliste for kommunal bolig. Merforbruk dekkes av neste års bevilgning.</t>
  </si>
  <si>
    <t>Disse må ses samlet. Samlet merforbruk dekkes av 2021-bevilgning.</t>
  </si>
  <si>
    <t>Tun, budsjett - Husbanktilskudd</t>
  </si>
  <si>
    <t>Tilskudd mottas i tråd med ferdgistillelse og inntektskravet videreføres til 2021</t>
  </si>
  <si>
    <t>Prosjekt avsluttet. Gjelder sent innkommet dokumentavgift</t>
  </si>
  <si>
    <t>Prosjektet avsluttes på nyåret 2021. Det søkes om dekning av 1,847 mnok i estimert merforbruk. Dette skyldes bygningsmessige arbeider, graving, branntekniske oppgraderinger og maksimalvoktere som har kommet uforutsett ved innstallasjon av nødstrømsagregatene. Nødstrømsaggregater er levert til følgende boas: Trones, Lunde, Austrått, Byhagen, Lura og Rovik.</t>
  </si>
  <si>
    <t>Prosjektet pågår over årsskiftet. Midler søkes derfor videreført. Hovedbygget er overtatt for en stund tilbake, men det har pågått arbeid med vei frem til 2021. Byggeregnskap for det totale prosjektet avlegges våren 2021.</t>
  </si>
  <si>
    <t>Ref 5620300 for tilskudd</t>
  </si>
  <si>
    <t>Avventer avklaring fra Statsforvalteren vedrørende fortau. Midler videreføres til 2021.</t>
  </si>
  <si>
    <t xml:space="preserve">I følge leieavtalen med Helse Vest er det Sandnes kommune sitt ansvar å sørge for utskifting av utstyr når det lenger ikke er regningssvarende å vedlikeholde. Det er nå avholdt anbudskonkurranse. Prisene ble høyere enn estimert. Totalt budsjett må justeres til 1,77MNOK – Sandnes Eiendom vil gå i forhandling med leietaker om evt en justering av leiepris for å få dekket inn økte investeringskostnader ved økning i leie. </t>
  </si>
  <si>
    <t>Prosjektet pågår over årsskiftet. Midler søkes derfor videreført. Prosjektet forventes å avsluttes med et stor mindreforbruk. Budsjettet kan reduseres med 10 mill i denne saken. Endelig mindreforbruk fastsettes nærmere sommeren.</t>
  </si>
  <si>
    <t>Det er tidligere varslet og forklart betydelig merforbruk i dette prosjektet. Sluttoppgjørene er nå klare og det bes om økt ramme med 8,6 mnok (merforbruk i 2020 + forventede sluttoppgjørskostnader i 2021).</t>
  </si>
  <si>
    <t>Prosjektet ble totalt sett avsluttet med et mindreforbruk på 24 mnok. Avsetningen til sluttkostnader var noe for lav. Dette søkes dekket.</t>
  </si>
  <si>
    <t>Estimert totalkostnad 250.000. Skal dekkes av barnehagens fond.</t>
  </si>
  <si>
    <t>Utbetaling fra Enova motatt i slutten av 2020. Generelt mottas de fleste tilskudd en tid etter at prosjektet er avsluttet.</t>
  </si>
  <si>
    <t>Prosjekt utsatt i HØP 2021-2014. Midler til midlertidig p-plass er avsatt i 2021.</t>
  </si>
  <si>
    <t>Finansiering nytt P-hus</t>
  </si>
  <si>
    <t>Finansiering av nytt p-hus henger sammen med fremdrift av bygging. Bygging utsatt i HØP 2021-2024. Finansiering innarbeides i kommende HØP.</t>
  </si>
  <si>
    <t>Skal finansieres av generelt disposisjonsfond 25701156 (ref Sidsel Haugen)</t>
  </si>
  <si>
    <t>Avventer utbetaling av spillemidler</t>
  </si>
  <si>
    <t>Delutbetaling av spillemidler mottatt.</t>
  </si>
  <si>
    <t>Noe eiendommer solgt i 2020.</t>
  </si>
  <si>
    <t>Må ses samlet. Mindreforbruk søkes videreført for avslutning av prosjektet.</t>
  </si>
  <si>
    <t>Prosjektet avsluttes med noe merforbruk. Foreslås dekket av Forsand Veifond 25300021</t>
  </si>
  <si>
    <t xml:space="preserve">Merforbruket i 2020 skyldes i hovedsak oppgradering av kollektivterminal på vegne av RFK og VA arbeider på vegne av IVAR IKS som ikke er fakturert videre. Arbeidet med oppføring av Ringen ble også fremskyndet med størsteparten av utgifter i 2020 mot 2021 som tidligere budsjettert. Prosjektet er fremfor tidsplan og innenfor budsjett, merforbruk 2020 dekkes inn gjennom eksterne kostnadsbidrag og bevilgning for 2021. </t>
  </si>
  <si>
    <t>Mindreforbruk føres over til 6503799</t>
  </si>
  <si>
    <t>Merforbruk dekkes av 6503799</t>
  </si>
  <si>
    <t>Mindreforbruk på 6503701 og merforbruk på 6503704 føres over hit. Restmidler videreføres til 2021.</t>
  </si>
  <si>
    <t>Mindreforbruk føres over til 6503899</t>
  </si>
  <si>
    <t>Mindreforbruk på 6503808 og merforbruk på 6503818 føres over hit og ubrukte midler videreføres til 2021.</t>
  </si>
  <si>
    <t>Merforbruk dekkes av 3503999</t>
  </si>
  <si>
    <t>Merforbruk på 3503902 dekkes av denne posten og resterende midler videreføres til 2021.</t>
  </si>
  <si>
    <t>Prosjekt avsluttet. Midlene føres til 6504699</t>
  </si>
  <si>
    <t>Mindreforbruk på 6504601 og 6504602 legges inn her og resterende midler videreføres til 2021.</t>
  </si>
  <si>
    <t xml:space="preserve">Midler videreføres til 2021 for finansiering av tiltak i forbindelse med utbygging i sentrum, Ruten byrom. </t>
  </si>
  <si>
    <t>Merforbruk dekkes av 6505499</t>
  </si>
  <si>
    <t>Projektet har fått midler i HØP 2021-2024 og 2020-midlene behøver derfor ikke videreføres.</t>
  </si>
  <si>
    <t>Merforbruk på 6505401 dekkes av denne posten og resterende midler søkes videreført til 2021.</t>
  </si>
  <si>
    <t xml:space="preserve">Ubrukte midler søkes overført til 2021. Framdrift i prosjektering av rekkefølgetiltak KDP-S som del av forhandlinger om utbyggingsavtaler og utbyggingsprosjektene. Arbeidet videreføres og fullføres i 2021. </t>
  </si>
  <si>
    <t>Merforbruk dekkes av 6508399</t>
  </si>
  <si>
    <t>Merforbruk dekkes av 6820199</t>
  </si>
  <si>
    <t>Merforbruk på 6820188 og 6520190 dekkes her og resterende midler videreføres til 2021</t>
  </si>
  <si>
    <t>Merforbruk dekkes av 6830199</t>
  </si>
  <si>
    <t>Mindreforbruk føres over til 6830199</t>
  </si>
  <si>
    <t>Merforbruk på 6830136 og 6830191 dekkes her, og mindreforbruk på 6830193 føres tilbake hit, og resterende midler videreføres til 2021</t>
  </si>
  <si>
    <t>Mindreforbruk føres over til 6830899</t>
  </si>
  <si>
    <t>Merforbruk føres over til 6830899</t>
  </si>
  <si>
    <t>Mer- og mindreforbruk på underprosjekter føres over hit og ubrukte midler søkes videreført til 2021.</t>
  </si>
  <si>
    <t>Prosjektet ble stoppet i 1. perioderapport 2020. Arbeid pågår ikke pt.</t>
  </si>
  <si>
    <t>I tiltakspakke for 2017 ble det avsatt midler til Alsvik. Arbeidet ble ikke ferdigstilt, men planlegges ferdigstilt i 2021. Midlene til dette ble satt på fond. Siden det ikke var noe bevegelse på fondet, ble disse midlene tatt ned i drift i 2. perioderapport 2020. Det søkes hermed om midler til å dekke sluttarbeidet.</t>
  </si>
  <si>
    <t>Tiltakspakke-prosjekt som er feilført på dette prosjektnr. Merforbruk videreføres og korrigeres mot riktig prosjekt i 2021.</t>
  </si>
  <si>
    <t>Forventes avsluttet i 2021. Noe sluttarbeid gjenstår.</t>
  </si>
  <si>
    <t>Inntektskrav videreføres til 2021</t>
  </si>
  <si>
    <t>Dekkes av 7702199</t>
  </si>
  <si>
    <t>Merforbruk på 7702123 dekkes her og resterende midler søkes videreført da prosjekt pågår.</t>
  </si>
  <si>
    <t>Prosjektet er ferdigstilt. Inntektskrav videreføres for inndekning med GASS fond.</t>
  </si>
  <si>
    <t>Skyldes setningsskader i Havneparken. Merforbruket overføres og løses i 2021.</t>
  </si>
  <si>
    <t>Mva 15%</t>
  </si>
  <si>
    <t xml:space="preserve">Ferdig. Midler gis tilbake </t>
  </si>
  <si>
    <t xml:space="preserve">Prosjekt kommet sent i gang. Midler videreføres </t>
  </si>
  <si>
    <t xml:space="preserve">Prosjekt forsinket. Gjennomføres i 2022. Midler søkes videreført </t>
  </si>
  <si>
    <t xml:space="preserve">Prosjekt gjennomføres i 2022. Budsjettmidler søkes videreført </t>
  </si>
  <si>
    <t xml:space="preserve">Tilskudd til Høle idrettslag for bygging av kunstgressbane. Midler søkes videreført for utbetaling </t>
  </si>
  <si>
    <t>Sees i sammenheng med budsjettpost. Prosjekt pågår. Sykler og stativ er bestilt fra Elbysykkel, men forsinket. Midler søkes derfor videreført</t>
  </si>
  <si>
    <t>Sees i sammenheng med utgiftspost. Prosjekt pågår. Sykler og stativ er bestilt fra Elbysykkel, men forsinket. Midler søkes derfor videreført</t>
  </si>
  <si>
    <t>Avtaler kom på plass i slutten av 2021. Budsjettmidler søkes videreført for å dekke dette</t>
  </si>
  <si>
    <t xml:space="preserve">Sees i sammenheng med budsjettpost. Prosjekt ferdig. </t>
  </si>
  <si>
    <t xml:space="preserve">Pågår over årsskifte. Budsjettmidler søkes videreført </t>
  </si>
  <si>
    <t xml:space="preserve">Utbetaling holdes igjen. Budsjettmidler bes derfor videreført for å evt. dekke dette </t>
  </si>
  <si>
    <t>Prosjekt er ferdig. Budsjettmidler tilbakeføres budsjettposten på 6010199</t>
  </si>
  <si>
    <t xml:space="preserve">Innkjøp planlegges utført i 2022. Budsjettmidler søkes derfor videreført </t>
  </si>
  <si>
    <t xml:space="preserve">Samlepott for innkjøp. Budsjettmidler søkes videreført </t>
  </si>
  <si>
    <t>Merforbruk dekkes av budsjettpost 6503799</t>
  </si>
  <si>
    <t xml:space="preserve">Prosjekt pågår over årsskifte. Midler søkes derfor videreført. Ses i sammenheng med budsjettpost </t>
  </si>
  <si>
    <t>Prosjekt pågår over årsskifte. Midler søkes derfor videreført. Ses i sammenheng med utgiftspost</t>
  </si>
  <si>
    <t xml:space="preserve">Prosjektet pågår over årsskiftet. Merforbruket tas med videre </t>
  </si>
  <si>
    <t xml:space="preserve">Se post ovenfor. Budsjettmidler søkes videreført </t>
  </si>
  <si>
    <t>Prosjektet pågår over årsskiftet. Budsjettmidler søkes derfor videreført.</t>
  </si>
  <si>
    <t xml:space="preserve">Prosjekt er ferdig. Merforbruk dekkes av budsjettpost </t>
  </si>
  <si>
    <t xml:space="preserve">Prosjekt pågår over årsskifte. Merforbruk dekkes av budsjettpost </t>
  </si>
  <si>
    <t>Prosjekter pågår over årsskifte. Budsjettmidler søkes derfor videreført</t>
  </si>
  <si>
    <t>Prosjekt er avsluttet. Midlene føres tilbake til 6820199</t>
  </si>
  <si>
    <t>Budsjettmidler søkes videreført til å dekke framtidige prosjekter</t>
  </si>
  <si>
    <t xml:space="preserve">Prosjekt pågår. Budsjettmidler søkes derfor videreført </t>
  </si>
  <si>
    <t xml:space="preserve">Prosjekt er ferdig. Budsjettmidler bes overført til 6000101, hvor det er ventet et merforbruk </t>
  </si>
  <si>
    <t>Dekkes av prosjektnummer 4630101</t>
  </si>
  <si>
    <t>Merforbruk søkes dekket av mindreforbruk på prosjektnummer 6805199</t>
  </si>
  <si>
    <t>Midreforbruket søkes videreført til neste år for å finansiere nye og eksisterende prosjekt. Dekker merforbruk på prosjektnummer 6807201</t>
  </si>
  <si>
    <t xml:space="preserve">Budsjettmidler søkes videreført til innkjøp av nytt utstyr </t>
  </si>
  <si>
    <t xml:space="preserve">Merforbruket søkes dekket </t>
  </si>
  <si>
    <t>Prosjekt pågår over årsskifte. Budsjettmidler søkes derfor videreført</t>
  </si>
  <si>
    <t xml:space="preserve">Dekker merforbruk på 6000501. Resterende budsjettmidler søkes videreført for å finansiere framtidige prosjekter </t>
  </si>
  <si>
    <t>Arbeid påbegynt på flere bygg. Søkes videreført.</t>
  </si>
  <si>
    <t>Avsluttet</t>
  </si>
  <si>
    <t>Lekkasjen på Vitenfabrikken er ikke utbedret i påvente av ytterligere lekkasjer. En klarer nemlig ikke å identifisere årsaken til lekkasjen. Når årsaken blir identifisert vil en kunne estimere/utbedre denne.</t>
  </si>
  <si>
    <t>Merforbuk og usikkerheter redegjort for i økonomisk rapportering per november. Ytterligere statusrapport gis i første perioderapport.</t>
  </si>
  <si>
    <t xml:space="preserve">Noe avslutningsarbeid pågår, blant annet arbeid med branndører, samt noen oppgraderingstiltak i resepsjonsområdet.  </t>
  </si>
  <si>
    <t>Prosjektet går over årsskiftet og merforbruk i 2021 dekkes av bevilgning i 2022.</t>
  </si>
  <si>
    <t>Arbeidet strekker seg over årsskiftet og forventes fullført våren 2022.</t>
  </si>
  <si>
    <t>Det pågår arbeid på flere boliger over årsskiftet og resterende bevilgning søkes videreført.</t>
  </si>
  <si>
    <t>Det har blitt kjøpt noen prosjekterte boliger som var planlagt overtatt desember 2021. Overtakelse ble utsatt til februar, og dermed ble også betalingen utsatt. Beløpet søkes videreført for å gjøre opp for disse boligene.</t>
  </si>
  <si>
    <t>Det er bestilt og pågår arbeid på flere boas og serviceleiligheter over årsskiftet. Bevilgning søkes derfor videreført.</t>
  </si>
  <si>
    <t>Planlegging har startet opp på Hesthammar. Bevilgning søkes derfor videreført.</t>
  </si>
  <si>
    <t>Planlegging har startet opp på Helgeland. Bevilgning søkes derfor videreført.</t>
  </si>
  <si>
    <t>Bygging pågår. Forventes ferdigstilt til sommeren 2022.</t>
  </si>
  <si>
    <t xml:space="preserve">Planlegging pågår. </t>
  </si>
  <si>
    <t>Vedtatt bygget i Espedalen (Forsand). Foreløpig satt på vent til sak om grensejustering er avklart.</t>
  </si>
  <si>
    <t>Reguleringsplan på høring. Midler søkes videreført for videre planlegging.</t>
  </si>
  <si>
    <t>Avslutningsarbeider (inkl reservestrøm lindrende avdeling) pågår.</t>
  </si>
  <si>
    <t>Avslutningsarbeider (inkl reservestrøm lindrende avdeling Åse Boas) pågår.</t>
  </si>
  <si>
    <t>Planlegging er påbegynt.</t>
  </si>
  <si>
    <t>Utredning pågår. Konseptvalgutreding legges frem for kommunestyret våren 2022.</t>
  </si>
  <si>
    <t>Arbeider er bestilt og pågår over årsskiftet.</t>
  </si>
  <si>
    <t>Boligriggen er i hovedsak ferdigstilt og noe avslutningsarbeider pågår. Midlene bes videreført og endelig tilbakeføring av mindreforbruk gjøres i perioderapport.</t>
  </si>
  <si>
    <t>På dette prosjektnr føres Husbankstøtte til boligkjøp. Husbanken gikk tom for midler i slutten av 2021, og utbetaling for flere av de kjøpte boligene må utsettes til 2022.</t>
  </si>
  <si>
    <t>Avventer fortsatt avklaring fra Statens Vegvesen vedrørende fortau.</t>
  </si>
  <si>
    <t>Arbeid under planlegging.</t>
  </si>
  <si>
    <t>Avsluttet prosjektnr</t>
  </si>
  <si>
    <t>Avsluttet.</t>
  </si>
  <si>
    <t>Avventer restfaktura. I hovedsak ferdigstilt.</t>
  </si>
  <si>
    <t>Arbeid pågår over årsskiftet.</t>
  </si>
  <si>
    <t>Skal dekkes av enhetens fond.</t>
  </si>
  <si>
    <t>Ikke påbegynt per 31.12</t>
  </si>
  <si>
    <t>Ferdig til skolestart 2021. Sluttarbeider gjenstår.</t>
  </si>
  <si>
    <t>Ferdigstilt, dog noe mindre avslutningsarbeid gjenstår.</t>
  </si>
  <si>
    <t>Tatt i bruk januar 2022. Sluttarbeider/faktura gjenstår.</t>
  </si>
  <si>
    <t>Bygging pågår over årsskiftet. Forventes ferdigstilt til sommeren 2022.</t>
  </si>
  <si>
    <t>Bygging pågår. Forventes ferdigstilt til sommeren 2023.</t>
  </si>
  <si>
    <t xml:space="preserve">Utredning pågår over årsskiftet. </t>
  </si>
  <si>
    <t>Utredning/regulering pågår.</t>
  </si>
  <si>
    <t>Avventer ferdigstilling av prosjekter i Langgata 72/76.</t>
  </si>
  <si>
    <t>Utredning barnehageplasser sentrum er i oppstartsfasen.</t>
  </si>
  <si>
    <t>I hovedsak ferdigstilt. Noe mindre innkjøp gjenstår.</t>
  </si>
  <si>
    <t>Merforbruk dekkes av 2022-bevilgning.</t>
  </si>
  <si>
    <t>Merforbruk videreføres til 2022.</t>
  </si>
  <si>
    <t>Måling er utført ved flere lokasjoner og utbedringsarbeid planlegges.</t>
  </si>
  <si>
    <t>Arbeid planlegges og vil utføres ved utflyttinger.</t>
  </si>
  <si>
    <t>Tomtekjøpet effektueres i 2022.</t>
  </si>
  <si>
    <t>Arbeid er startet opp i 2022.</t>
  </si>
  <si>
    <t>Planlegging strekker seg over årsskiftet.</t>
  </si>
  <si>
    <t>Arbeid pågår over årsskiftet. Sluttoppgjør ikke avgjort og det gjenstår noe arbeid.</t>
  </si>
  <si>
    <t>Under bygging. Strekker seg over årsskiftet. Ses sammen med prosjektnr 56616.</t>
  </si>
  <si>
    <t>Arbeid avsluttet februar 2022.</t>
  </si>
  <si>
    <t>Videreføres til 2022.</t>
  </si>
  <si>
    <t>Mottatte spillemidler tilføres kommunekassen.</t>
  </si>
  <si>
    <t>Ferdigstilt sammen med hovedprosjekt 56605 og bevilgning flyttes dit.</t>
  </si>
  <si>
    <t>Sluttarbeider gjenstår</t>
  </si>
  <si>
    <t>Utkjøp av leaset bil. Skal dekkes av driftsbudsjettet til Sandnes Eiendom. Dekkes i 2022.</t>
  </si>
  <si>
    <t>Nygårdshagen Parkering KF ble avviklet desember 2021. Resterende bokført bygningsverdi i KF-et tilføres Sandnes Eiendom og driftes av Sandnes Parkering.</t>
  </si>
  <si>
    <t>Dekkes av budsjettpost 6304699</t>
  </si>
  <si>
    <t xml:space="preserve">Ses i sammenheng med budsjettpost </t>
  </si>
  <si>
    <t>Ses i sammenheng med budsjettpost på 7506099</t>
  </si>
  <si>
    <t>Ses i sammenheng med budsjettpost på 7507099</t>
  </si>
  <si>
    <t>Ses i sammenheng med budsjettpost på 7507699</t>
  </si>
  <si>
    <t>Venter på regning. Budsjettmidler søkes derfor videreført</t>
  </si>
  <si>
    <t>Ses i sammenheng med budsjettpost på 7508499</t>
  </si>
  <si>
    <t>Prosjekt pågår. Merforbruket videreføres til inndekning av budsjettmidler i 2022</t>
  </si>
  <si>
    <t>Ses i sammenheng med budsjettpost på 7509599</t>
  </si>
  <si>
    <t>Ses i sammenheng med budsjettpost på 7602199</t>
  </si>
  <si>
    <t xml:space="preserve">Dette prosjektet utgår og budsjettmidler tilbakeføres </t>
  </si>
  <si>
    <t>Ses i sammenheng med budsjettpost på 7709199</t>
  </si>
  <si>
    <t>Ses i sammenheng med budsjettpost på 7806299</t>
  </si>
  <si>
    <t>Ses i sammenheng med budsjett på 6302099</t>
  </si>
  <si>
    <t>Ses i sammenheng med budsjett på 6302199</t>
  </si>
  <si>
    <t xml:space="preserve">Tilskuddsmidler mottatt i 2021. Skal brukes til videreutvikling av parken. Budsjettmidler søkes derfor videreført </t>
  </si>
  <si>
    <t>Planlegges ny kantstein på et par holdeplasser i 2022. Budsjettmidler søkes derfor videreført</t>
  </si>
  <si>
    <t>Gjennomføres neste år. Prosjektmidler søkes derfor videreført</t>
  </si>
  <si>
    <t>Prosjekt er ferdigstilt. Merforbruk dekkes av 6830199</t>
  </si>
  <si>
    <t>Prosjekt er ferdig. Budsjettmidler tilbakeføres budsjettpost på 6010199</t>
  </si>
  <si>
    <t>Ses i sammenheng med budsjettpost på 6804099</t>
  </si>
  <si>
    <t>Ses i sammenheng med budsjettpost nedenfor</t>
  </si>
  <si>
    <t xml:space="preserve">Sees i sammenheng med budsjettpost. Prosjekt pågår. Midler søkes derfor videreført. </t>
  </si>
  <si>
    <t xml:space="preserve">Budsjettmidler søkes videreført til sluttarbeid </t>
  </si>
  <si>
    <t xml:space="preserve">Nye prosjekter settes i gang i 2022. Det søkes om at deler av mindreforbruket (kr 5 millioner) blir videreført til å dekke disse prosjektene </t>
  </si>
  <si>
    <t>Prosjekt er avsluttet. Merforbruk dekkes av 6503899</t>
  </si>
  <si>
    <t>Prosjekt er avsluttet. Midlene overføres til 6503899</t>
  </si>
  <si>
    <t xml:space="preserve">Prosjekt pågår over årsskifte. Merforbruk videreføres til neste år og blir dekket av budsjettmidler i 2022  </t>
  </si>
  <si>
    <t>Ses mot 6508499, hvor budsjettet ligger</t>
  </si>
  <si>
    <t xml:space="preserve">Ses mot 6508401, hvor utgiftene er ført </t>
  </si>
  <si>
    <t xml:space="preserve">Budsjettmidler søkes videreført for nye prosjekt </t>
  </si>
  <si>
    <t xml:space="preserve">Budsjettmidler søkes videreført til finansiering av nye prosjekt </t>
  </si>
  <si>
    <t xml:space="preserve">Budsjettmidler søkes videreført til gjennomføring av prosjekt i Torkel Haabeths vei </t>
  </si>
  <si>
    <t>Overføring fra drift</t>
  </si>
  <si>
    <t>Bruk av lån (til egne inv)</t>
  </si>
  <si>
    <t>MVA investeringer</t>
  </si>
  <si>
    <t xml:space="preserve">Avdrag på utlån Lyse og tomteselskap </t>
  </si>
  <si>
    <t>Bruk av startlån</t>
  </si>
  <si>
    <t>Avdragsutgifter startlån</t>
  </si>
  <si>
    <t>Avdragsinntekter startlån</t>
  </si>
  <si>
    <t>Startlån</t>
  </si>
  <si>
    <t>Boliger for vanskeligstilte, tilskudd fra Husbanken</t>
  </si>
  <si>
    <t>Boliger for vanskeligstilte, Tun - Hesthammar</t>
  </si>
  <si>
    <t>Boliger for vanskeligstilte, Tun - Lura nord</t>
  </si>
  <si>
    <t>Luragata 31, 4 små boenheter</t>
  </si>
  <si>
    <t>Ombygging Skeianegata 14</t>
  </si>
  <si>
    <t>To småhus per år</t>
  </si>
  <si>
    <t>Oppgradering av  kommunale boliger</t>
  </si>
  <si>
    <t>Boligsosial handlingsplan, nye boliger, tilskudd fra Husbanken</t>
  </si>
  <si>
    <t>Boligsosial handlingsplan. Nye boliger</t>
  </si>
  <si>
    <t>Oppgradering av leiligheter på Lunde bo- og aktivitetssenter</t>
  </si>
  <si>
    <t>Bolig for personer med funksjonsnedsettelser, 2 stk med 9 leiligheter i hver, husbanktilskudd</t>
  </si>
  <si>
    <t>Bolig for personer med funksjonsnedsettelser, 2 stykk med 9 leiligheter i hver</t>
  </si>
  <si>
    <t>Branntekniske tiltak EFF-boliger</t>
  </si>
  <si>
    <t>Oppgradering boliger med fellesareal for personer med funksjonsnedsettelser</t>
  </si>
  <si>
    <t>Planlegging påbygg/ombygging/nybygg Åsveien</t>
  </si>
  <si>
    <t>Nytt aktivitetssenter, flytting av Vågsgjerd aktivitetssenter, tilskudd</t>
  </si>
  <si>
    <t>Nytt aktivitetssenter, flytting av Vågsgjerd aktivitetssenter</t>
  </si>
  <si>
    <t>Omsorgsboliger med heldøgnstjenester for personer med store adferdsutfordringer, 5 plasser, tilskudd Husbanken</t>
  </si>
  <si>
    <t>Omsorgsboliger med heldøgnstjenester for personer med store adferdsutfordringer, 5 plasser</t>
  </si>
  <si>
    <t>Foreldreinitiativ 3, tilskudd</t>
  </si>
  <si>
    <t>Foreldreinitiativ 3 - salgssum fra beboere</t>
  </si>
  <si>
    <t>Foreldreinitiativ 3, 9 boenheter</t>
  </si>
  <si>
    <t>Bofellesskap for unge funksjonshemmede, 9 plasser - tilskudd</t>
  </si>
  <si>
    <t>Bofellesskap for unge funksjonshemmede, 9 plasser</t>
  </si>
  <si>
    <t>Boliger for mennesker med funksjonsnedsettelser, 8 boenheter i Olsokveien. Tilskudd</t>
  </si>
  <si>
    <t>Boliger for mennesker med funksjonsnedsettelser, 8 boenheter i Olsokveien</t>
  </si>
  <si>
    <t>Oppgradering Åseheimen borettslag</t>
  </si>
  <si>
    <t xml:space="preserve">Lenestoler Åse BOAS </t>
  </si>
  <si>
    <t>Oppgradering trådløst nett på 8 bo- og aktivitetssenter</t>
  </si>
  <si>
    <t>Branntekniske tiltak helsebygg, tilskudd</t>
  </si>
  <si>
    <t>Oppgradering bygningsmasse omsorgsbygg</t>
  </si>
  <si>
    <t>Sykesignalanlegg bo- og aktivitetssentre, tilskudd</t>
  </si>
  <si>
    <t>Sykesignalanlegg bo- og aktivitetssentre</t>
  </si>
  <si>
    <t>Husbankens tilskudd Nytt bo- og aktivitetssenter, Hana gamle skole, om lag 70 plasser</t>
  </si>
  <si>
    <t>Nytt bo- og aktivitetssenter, Hana gamle skole, om lag 70 plasser</t>
  </si>
  <si>
    <t>Nytt bo- og aktivitetssenter,  om lag 50 plasser, tilskudd</t>
  </si>
  <si>
    <t xml:space="preserve">Nytt bo- og aktivitetssenter,  om lag 50 plasser </t>
  </si>
  <si>
    <t>Husbankens tilskudd, bo- og aktivitetssenter</t>
  </si>
  <si>
    <t>Nytt bo- og aktivitetssenter, om lag 60 plasser</t>
  </si>
  <si>
    <t>Oppgraderinger av kommunale bygg</t>
  </si>
  <si>
    <t>Utskifting av kunstgress i ballbinger på uteanlegg formålsbygg</t>
  </si>
  <si>
    <t>Riving gamle bygg og brakker</t>
  </si>
  <si>
    <t>Brannteknisk tilstandsvurdering og oppgradering av avvik på kontorbygg</t>
  </si>
  <si>
    <t xml:space="preserve">Oppgradering og utskifting av gjerder på skoler og barnehager </t>
  </si>
  <si>
    <t>Digitalisering og organisering av Brann og FDV-Dokumentasjon for formålsbygg</t>
  </si>
  <si>
    <t>Radontiltak i bygg med for høye Bq-verdier</t>
  </si>
  <si>
    <t xml:space="preserve">Asfaltering og merking av parkeringsplasser på skoler og barnehager </t>
  </si>
  <si>
    <t>Oppgradering av brannvarslingsanlegg, tiltaksplaner og rommerking</t>
  </si>
  <si>
    <t>Oppgradering av dusjanlegg for å hindre legionella</t>
  </si>
  <si>
    <t>Regulering eiendommer</t>
  </si>
  <si>
    <t>Programvare og programmering fagservere i kommunens formålsbygg</t>
  </si>
  <si>
    <t>Nedgravde avfallscontainere</t>
  </si>
  <si>
    <t>Oppgradering av varmeanlegg i kommunale formålsbygg</t>
  </si>
  <si>
    <t>Adgangskontroll anlegg, utfasing av eldre låssystem og overgang til elektronisk skallsikring</t>
  </si>
  <si>
    <t>Omlegging intern kommunikasjon for tekniske styresystemer</t>
  </si>
  <si>
    <t>ITV-anlegg (kameraovervåking)</t>
  </si>
  <si>
    <t>Innemiljø i øvrige kommunale bygg, oppgradering</t>
  </si>
  <si>
    <t>Miljøtiltak, kommunale bygg</t>
  </si>
  <si>
    <t>Kommunal egenandel miljøtiltak</t>
  </si>
  <si>
    <t>Støtte fra Miljødirektoratet til biokullanlegg</t>
  </si>
  <si>
    <t>Etablering biokullanlegg med tilhørende bygg</t>
  </si>
  <si>
    <t>Oppgradering av ledningsnett på Olav V-plass ifbm bussveiutbygging</t>
  </si>
  <si>
    <t>Oppgradering av ledningsnett i Julie Egesgate</t>
  </si>
  <si>
    <t>Oppgradering av kommunalt nett utløst av eksterne utbyggere</t>
  </si>
  <si>
    <t>Oppgradering vann og avløpsledninger, Oalsgata</t>
  </si>
  <si>
    <t>Bussveien, nødvendig flytting og oppgradering av vann- og avløpsledninger</t>
  </si>
  <si>
    <t>Sanering avløp jernbanen pumpestasjon - Gjesdalveien</t>
  </si>
  <si>
    <t>Kommunale returpunkt</t>
  </si>
  <si>
    <t>Tiltak på nedlagt deponi</t>
  </si>
  <si>
    <t>Etablering av VA-ledninger Riska - Li</t>
  </si>
  <si>
    <t xml:space="preserve">Separering og trykksonejustering på strekningen Åsveien-Ulvanuten </t>
  </si>
  <si>
    <t>Hoveveien med tilgrensende nedslagsfelt</t>
  </si>
  <si>
    <t>Sanering Espedalsveien - Odinsgate med flere</t>
  </si>
  <si>
    <t>Hovedavløpsledning Bergevik - Myra</t>
  </si>
  <si>
    <t>Teknisk utstyr avløpsnett; pumping, slamsuging, med videre</t>
  </si>
  <si>
    <t xml:space="preserve">Omlegging hovedkloakken på strekningen Ganddalsgaten- Vågsgata </t>
  </si>
  <si>
    <t>Tilpasning til klimaendringer</t>
  </si>
  <si>
    <t>Omlegging kulvert Stangelandsåna - bidrag og refusjoner</t>
  </si>
  <si>
    <t>Omlegging kulvert Stangelandsåna</t>
  </si>
  <si>
    <t xml:space="preserve">Oppgradering kulvert Lurabekken </t>
  </si>
  <si>
    <t>Tiltak for håndtering av økt vannføring i Frøylandsbekken</t>
  </si>
  <si>
    <t>Tiltak ved fjerning av oppdemming Frøylandsvatnet</t>
  </si>
  <si>
    <t xml:space="preserve">GASS-egenandel (Gjennomføring Av SentrumsStrategien)  </t>
  </si>
  <si>
    <t xml:space="preserve">Moderne utstyr for bekjempelse av uønsket vegetasjon </t>
  </si>
  <si>
    <t>Utskifting av maskiner og utstyr for forbedret drift</t>
  </si>
  <si>
    <t>Igangsette regulering område i Sandnes idrettspark</t>
  </si>
  <si>
    <t>Legge om gressbaner til kunstgressbaner</t>
  </si>
  <si>
    <t>Ferdigstille lysanlegg Sandnes stadion</t>
  </si>
  <si>
    <t>Oppgradering lysanlegg fotballbaner</t>
  </si>
  <si>
    <t>Innovasjon digital betjening haller utvikling</t>
  </si>
  <si>
    <t>Grunnerverv idrettsanlegg</t>
  </si>
  <si>
    <t>Giskehallen 1 rehabilitering</t>
  </si>
  <si>
    <t>Utrede ishall, evt. kombinert med dobbel idrettshall/svømmehall</t>
  </si>
  <si>
    <t>Rehabilitering av toppdekket til friidrettsbanen på Sandnes stadion (spillemidler)</t>
  </si>
  <si>
    <t>Rehabilitering og utvikling av eksisterende idrettsplasser og løkker</t>
  </si>
  <si>
    <t>Skifte av kunstgress</t>
  </si>
  <si>
    <t>Oppgradering bygningsmasse idrettsbygg</t>
  </si>
  <si>
    <t>Rehabilitering av svømmehall  i Giskehallen (spillemidler)</t>
  </si>
  <si>
    <t>Rehabilitering av svømmehall i Giskehallen</t>
  </si>
  <si>
    <t>Austrått svømmehall (spillemidler og programsatsningsmidler)</t>
  </si>
  <si>
    <t>Oppgradering bygningsmasse gravplasser</t>
  </si>
  <si>
    <t>Utvidelse og opparbeidelse av areal til gravplass i Forsand</t>
  </si>
  <si>
    <t>Opparbeidelse av urnelund på Høyland gravlund</t>
  </si>
  <si>
    <t>Utarbeidelse av bevarings- og forvaltningsplan for gravplassen Sandnes gamle gravlund og andre gravplasser</t>
  </si>
  <si>
    <t>Oppgradering av gravplasser</t>
  </si>
  <si>
    <t>Åpning av Storåna opp til Skeiane stasjon</t>
  </si>
  <si>
    <t>Etablering av parkdrag langs Elveparken</t>
  </si>
  <si>
    <t>Insektsvennlig park og friområder -  tilrettelegging</t>
  </si>
  <si>
    <t>Luravika badeområde, etablere permanent løsning inkludert erosjonssikring</t>
  </si>
  <si>
    <t>Opparbeiding av aktivitetsanlegg - trimanlegg</t>
  </si>
  <si>
    <t>Opparbeiding av aktivitetsanlegg - discgolfbane</t>
  </si>
  <si>
    <t>Etablering av parkdrag langs Storåna i Sandvedparken i forbindelse med realisering av plan 2013114 Åsedalen boligpark</t>
  </si>
  <si>
    <t>Innkjøp av robotgressklippere</t>
  </si>
  <si>
    <t>Oppfølging av ny tiltaksplan for parkdraget langs Storåna</t>
  </si>
  <si>
    <t>Forbedringer av parker og grøntanlegg</t>
  </si>
  <si>
    <t>Frøylandsvatnet, turvei med lys. Utredning og tiltak</t>
  </si>
  <si>
    <t>Opparbeidelse, rehabilitering og utvikling av friluftsområder</t>
  </si>
  <si>
    <t>Oppgradering og sammenkobling av turveinettet</t>
  </si>
  <si>
    <t>Opparbeidelse Haakon 7. gate, tilskudd</t>
  </si>
  <si>
    <t>Opparbeidelse Haakon 7. gate, forskuttering</t>
  </si>
  <si>
    <t>Trafikksikring på eksisterende veinett (strakstiltak)</t>
  </si>
  <si>
    <t>Li - Riska, regulere kommunale veier</t>
  </si>
  <si>
    <t>Grunnerverv og opparbeiding Hugins, Munins og Odins gate</t>
  </si>
  <si>
    <t>Lineveien gatelys</t>
  </si>
  <si>
    <t>Sørbøveien, intensivbelysning</t>
  </si>
  <si>
    <t>Åsveien, rehabilitering</t>
  </si>
  <si>
    <t>Stabiliserende tiltak Kallali kai</t>
  </si>
  <si>
    <t>Riving/ gjennoppbygging Bratteli kai</t>
  </si>
  <si>
    <t>Oppgraderinger av vei, gang-og sykkelvei og fortau</t>
  </si>
  <si>
    <t>Nyanlegg gatelys</t>
  </si>
  <si>
    <t>Utskiftning av Bråstein bru</t>
  </si>
  <si>
    <t>Rehabilitering av Figvedveien bru</t>
  </si>
  <si>
    <t>Sikringstiltak i forbindelse med lovpålagt tilsyn av kommunale broer</t>
  </si>
  <si>
    <t>Langgata 72 jordmortjenester</t>
  </si>
  <si>
    <t xml:space="preserve">Utredning pavlijonger, Sandvedhaugen og Varatun barnehage </t>
  </si>
  <si>
    <t>Ny helsestasjon</t>
  </si>
  <si>
    <t>Nye barnehageplasser Ganddal</t>
  </si>
  <si>
    <t>Nye barnehageplasser i sentrum</t>
  </si>
  <si>
    <t>Kjøp av tomter til barnehageformål</t>
  </si>
  <si>
    <t>Oppgradering bygningsmasse barnehager</t>
  </si>
  <si>
    <t>Oppgradering utendørsanlegg barnehager</t>
  </si>
  <si>
    <t xml:space="preserve">Utredning skolestruktur Lura, inkludert alternativvurdering </t>
  </si>
  <si>
    <t xml:space="preserve">Utredning avlastningsskole, Trones </t>
  </si>
  <si>
    <t>Skole Riska (rehabilitering/nybygg)</t>
  </si>
  <si>
    <t>Oppgradering utendørsanlegg skoler</t>
  </si>
  <si>
    <t>Oppgradering bygningsmasse skoler</t>
  </si>
  <si>
    <t>Varslingsanlegg skoler</t>
  </si>
  <si>
    <t>Regulering Trones til B 35-skole, og utvidelse</t>
  </si>
  <si>
    <t>Ny flerbrukshall Høyland ungdomsskole (spillemidler)</t>
  </si>
  <si>
    <t>Ny flerbrukshall Høyland ungdomsskole</t>
  </si>
  <si>
    <t>Ombygging og utvidelse til B28 - Sandved skole</t>
  </si>
  <si>
    <t>Kleivane skole, stor flerbrukshall og kunstgressbane (spillemidler)</t>
  </si>
  <si>
    <t>Kleivane skole, stor flerbrukshall </t>
  </si>
  <si>
    <t xml:space="preserve">Kleivane skole, B14-skole </t>
  </si>
  <si>
    <t>Sviland skule - liten idrettshall (spillemidler)</t>
  </si>
  <si>
    <t>Sviland skule - liten idrettshall</t>
  </si>
  <si>
    <t>Nybygg og utvidelse Sviland skule, B7-skole</t>
  </si>
  <si>
    <t xml:space="preserve">Malmheim skole, B7-skole </t>
  </si>
  <si>
    <t>Oppgradering sprinkleranlegg Havremølla</t>
  </si>
  <si>
    <t>Teknisk utstyr Sandnes kulturhus, foaje</t>
  </si>
  <si>
    <t>Teknisk utstyr Sandnes kulturhus, liten sal</t>
  </si>
  <si>
    <t>IT, oppgraderinger publikumsnett i fritids- og kulturbygg</t>
  </si>
  <si>
    <t>Frivillighetens hus i sentrum, mulighetsstudie</t>
  </si>
  <si>
    <t>Forprosjekt nytt bibliotek</t>
  </si>
  <si>
    <t xml:space="preserve">Lysrigg Sandnes kulturhus </t>
  </si>
  <si>
    <t>Forprosjekt: Rehabilitering og videreutvikling av KinoKino, og nytt ventilasjonsanlegg</t>
  </si>
  <si>
    <t xml:space="preserve">Kinokino utstyr </t>
  </si>
  <si>
    <t>Langgata 76 - rehabilitering</t>
  </si>
  <si>
    <t>Oppgradering bygningsmasse kulturbygg</t>
  </si>
  <si>
    <t>Foajé Sandnes kulturhus, oppgradering</t>
  </si>
  <si>
    <t>Sandnes kulturhus, utskiftning av sceneteknisk utstyr</t>
  </si>
  <si>
    <t xml:space="preserve">Oppgradering møterom, AV-utstyr med mer, Rådhus særskilt  </t>
  </si>
  <si>
    <t>A-konto refusjonsbidrag til SIAS</t>
  </si>
  <si>
    <t>Salg av kommunale eiendommer</t>
  </si>
  <si>
    <t>Nye folkevalgte – nytt utstyr for elektronisk løsning for politiske dokumenter</t>
  </si>
  <si>
    <t xml:space="preserve">Valg 2023 og 2025 - nytt datautstyr </t>
  </si>
  <si>
    <t>Kapitaltilskudd til pensjonskasser</t>
  </si>
  <si>
    <t xml:space="preserve">Offentlige arealer </t>
  </si>
  <si>
    <t>Opparbeidelse av infrastruktur Skeiane/rådhuset, rekkefølgekrav</t>
  </si>
  <si>
    <t>Finansiering nytt parkeringshus</t>
  </si>
  <si>
    <t>Sentrum parkeringsanlegg, inkludert forretning og næring</t>
  </si>
  <si>
    <t xml:space="preserve">Et mer fleksibelt dokumenthåndteringssystem </t>
  </si>
  <si>
    <t xml:space="preserve">Utskifting av stemmeavlukker </t>
  </si>
  <si>
    <t>Oppgradering dokumenthåndteringssystem</t>
  </si>
  <si>
    <t>Nettverk - kommune felles</t>
  </si>
  <si>
    <t>Digital strategi</t>
  </si>
  <si>
    <t xml:space="preserve">Beskrivelse </t>
  </si>
  <si>
    <t xml:space="preserve">Tjeneste </t>
  </si>
  <si>
    <t xml:space="preserve">Ansvar </t>
  </si>
  <si>
    <t xml:space="preserve">Art </t>
  </si>
  <si>
    <t xml:space="preserve">Prosjektet pågår over årsskiftet. Midler søkes derfor videreført. </t>
  </si>
  <si>
    <t xml:space="preserve">Prosjekt er ferdigstilt. Prosjektmidler tilbakeføres </t>
  </si>
  <si>
    <t xml:space="preserve">Merforbruk søkes dekket. Gjelder innkjøp av kamera til Rådhuset </t>
  </si>
  <si>
    <t>bj årsoppgjørssaken 2020 Sandnes kommune</t>
  </si>
  <si>
    <t>Prosjektet starter i 2022. Midler søkes derfor videreført.</t>
  </si>
  <si>
    <t xml:space="preserve">Merforbruk søkes dekket </t>
  </si>
  <si>
    <t>Prosjekt er ferdig. Budsjettmidler tilbakeføres</t>
  </si>
  <si>
    <t xml:space="preserve">Investeringsprosjekt er ferdig, Mindreforbruk tilbakeføres </t>
  </si>
  <si>
    <t>Prosjekt pågår over årsskifte. Mindreforbruk søkes videreført</t>
  </si>
  <si>
    <t>Prosjekt avsluttes 2022. Budsjettmidler søkes videreført fram til prosjektavslutning</t>
  </si>
  <si>
    <t>Prosjekt har kommet sent i gang. Midler søkes videreført</t>
  </si>
  <si>
    <t xml:space="preserve">Dekker merforbruk på 6505401. Resterende budsjettmidler søkes videreført til å dekke framtidige prosjekt </t>
  </si>
  <si>
    <t xml:space="preserve">Prosjekt settes i gang i 2022. Videreføres </t>
  </si>
  <si>
    <t>Ses i sammenheng med prosjekt nedenfor</t>
  </si>
  <si>
    <t xml:space="preserve">Ferdigstilles i 2022. Midler søkes videreført </t>
  </si>
  <si>
    <t xml:space="preserve">Prosjekt pågår over årsskifte. Merforbruket videreføres og dekkes av neste års bevilgning </t>
  </si>
  <si>
    <t xml:space="preserve">Prosjekt pågår over årsskifte. Midler søkes videreført </t>
  </si>
  <si>
    <t xml:space="preserve">Ses i sammenheng med prosjektnummer 6804003 og 6503904. Budsjettmidler søkes videreført til å dekke framtidige prosjekt </t>
  </si>
  <si>
    <t>Prosjekt er avsluttet. Midlene føres tilbake til 6820199 for å finansiere nye prosjekt</t>
  </si>
  <si>
    <t xml:space="preserve">Budsjettmidler søkes videreført til å dekke nye prosjekt </t>
  </si>
  <si>
    <t>Ses i sammenheng med budsjettpost. Prosjekt pågår. Midler søkes derfor videreført</t>
  </si>
  <si>
    <t>Ses i sammenheng med utgiftspost. Prosjekt pågår. Midler søkes derfor videreført</t>
  </si>
  <si>
    <t>Prosjekt skal pågå i 2022. Budsjettmidler søkes videreført</t>
  </si>
  <si>
    <t xml:space="preserve">Satt på vent på grunn av manglende tilbud. Budsjettmidler søkes  videreført inntil videre er avklart </t>
  </si>
  <si>
    <t>Budsjettmidler søkes videreført for nye prosjekter</t>
  </si>
  <si>
    <t>Ses i sammenheng med 6860199</t>
  </si>
  <si>
    <t>Ses i sammenheng med 6861399</t>
  </si>
  <si>
    <t>Sees i sammenheng med budsjettpost.</t>
  </si>
  <si>
    <t>Ses i sammenheng med 6863499</t>
  </si>
  <si>
    <t xml:space="preserve">Ses i sammenheng med prosjekt 7702125, der budsjettmidler ligger </t>
  </si>
  <si>
    <t xml:space="preserve">Prosjekt er ferdigstilt, med unntak av noen få utgifter til etterkontroll etc. Setter av kr 50 000 til dette på budsjettposten. Resterende mindreforbruk tilbakeføres </t>
  </si>
  <si>
    <t xml:space="preserve">Mindreforbruk videreføres til nye sykesignalanlegg på Lunde og Austrått </t>
  </si>
  <si>
    <t xml:space="preserve">Bevilgning gitt eks mva. Forbruk inkl mva. Differanse søkes dekket </t>
  </si>
  <si>
    <t>Budsjett</t>
  </si>
  <si>
    <t xml:space="preserve">Budsjettmidler søkes videreført </t>
  </si>
  <si>
    <t xml:space="preserve">Mindreforbruk som ikke søkes videreført </t>
  </si>
  <si>
    <t>Dekkes av digitaliseringsfond når det er ferdig. Jamfør sak i bystyret, 98/18. Merforbruk videreføres</t>
  </si>
  <si>
    <t>Prosjekt avsluttet. Utgiftsføringen er ført på prosjektnummer 1205401</t>
  </si>
  <si>
    <t xml:space="preserve">Negativt regnskapsført beløp i 2021 skyldes gave mottatt fra Sandnes Sparebank. Prosjekt pågår over årsskifte og budsjettmidler søkes derfor videreført </t>
  </si>
  <si>
    <t>minus = mindreforbruk</t>
  </si>
  <si>
    <t>Utbetalt i 2021 på annet prosjektnummer (kontostreng: 3480-1099-3770-9000099). Budsjettmidler søkes derfor ikke videreført</t>
  </si>
  <si>
    <t xml:space="preserve">Det pågår forhandlinger knyttet til flere eldre avtaler og nye prosjekter jamfør Sentrumsplan. Merforbruket overføres til 2022 for inndekning av bevilgede budsjettmidler for 2022 </t>
  </si>
  <si>
    <t>Prosjektet pågår over årsskifte. Budsjettmidler søkes derfor videreført. Totalrammen for prosjektet er for lav, og det vil derfor søkes om ekstra midler i 1. perioderapport 2022 (foreløpige estimater er at totalrammen er kr 7 millioner for lav)</t>
  </si>
  <si>
    <t>Prosjekt pågår over årsskifte. Det ventes tilskudd i 2022 og merforbruket videreføres</t>
  </si>
  <si>
    <t xml:space="preserve">Videreutviklling av MinSide. Prosjekt pågår over årsskiftet. Midler søkes derfor videreført. </t>
  </si>
  <si>
    <t>Dekkes av fond, jamfør sak KS 29/21. Ramme på kr 3 millioner. Overføres fra fond når prosjekt er ferdig.  Merforbruk videreføres</t>
  </si>
  <si>
    <t>Budsjettmidler tilbakeføres.</t>
  </si>
  <si>
    <t>Prosjekt avsluttet. Budsjettmidler på prosjektnummer 1205499.</t>
  </si>
  <si>
    <t>Økonomi vil se på dette i sammenheng med ERP i skyen. Budsjettmidler søkes ikke videreført.</t>
  </si>
  <si>
    <t>Prosjekt gjennomføres i 2022. Budsjettmidler søkes videreført.</t>
  </si>
  <si>
    <t>Merforbruk søkes dekket.</t>
  </si>
  <si>
    <t xml:space="preserve">Budsjettmidler søkes overført til å dekke framtidige prosjekt </t>
  </si>
  <si>
    <t>Merforbruk dekkes av budsjettpost 6503999</t>
  </si>
  <si>
    <t>Belastet 6804003. Budsjettmidler flyttes dit.</t>
  </si>
  <si>
    <t xml:space="preserve">Kr 1 million skal brukes til sykkelstativ og kr 1 million til skilting/merking. Budsjettmidler søkes videreført </t>
  </si>
  <si>
    <r>
      <t xml:space="preserve">Ses i sammenheng med </t>
    </r>
    <r>
      <rPr>
        <sz val="11"/>
        <color rgb="FF000000"/>
        <rFont val="Calibri"/>
        <family val="2"/>
        <scheme val="minor"/>
      </rPr>
      <t>prosjekt 4007299.</t>
    </r>
  </si>
  <si>
    <t xml:space="preserve">Prosjekt pågår over årsskifte. Samlet merforbruk er på kr 23 353 000 i 2021. Prosjektet mangler kr 5,52 millioner iht vedtatt prosjektramme. For at prosjektet skal nå vedtatt total ramme på kr 165 millioner, justeres prosjektet opp med kr 5,52 millioner. Merforbruket som videreføres blir derfor kr 17 833 000. </t>
  </si>
  <si>
    <t>Sees i sammenheng med budsjettpost på 6807099. Prosjekt pågår. Midler søkes derfor videreført</t>
  </si>
  <si>
    <t>Sees i sammenheng med utgiftspost på 6807001. Prosjekt pågår. Midler søkes derfor videreført</t>
  </si>
  <si>
    <t>Prosjekt pågår over årsskifte. Midler søkes derfor videreført. Sees i sammenheng med budsjettpost 6821399</t>
  </si>
  <si>
    <t>Kommunale boliger rehabilitering, ca. 24 per år</t>
  </si>
  <si>
    <t>Oppgradering trådløst nett BOAS</t>
  </si>
  <si>
    <t>Byggeregnskap avlagt høsten 2021 med avsetning på kr 1,2 millioner til gjenstående arbeid. Resterende bevilgning tilbakeføres.</t>
  </si>
  <si>
    <t>Brueland bhg planlegging ombygg og utvidelse</t>
  </si>
  <si>
    <t>BFE samlokalisering inventar og utsyr</t>
  </si>
  <si>
    <t>Skoler og bhg oppgradering/utskift av gjerder</t>
  </si>
  <si>
    <t>Adgangskontroll anlegg, utfasing eldre låsesystem, overgang til skallsikring</t>
  </si>
  <si>
    <t>Kr 5,775 mill. er mottatt i Husbank-støtte (for 2021 og 2022). Det er budsjettert med kr 2 mill. i Husbankstøtte i 2021. Netto på 3,775 tilføres kommunekassen, og kr 2 mill. i Husbankkrav for 2022 nedjusteres i 1.perioderapport 2022. Resterende bevilgning videreføres til arbeid som fullføres i 2022.</t>
  </si>
  <si>
    <t>Branntekniske tiltak kulturbygg</t>
  </si>
  <si>
    <t>Oppgradering. bygningsmasse gravplass</t>
  </si>
  <si>
    <t>Ref. prosjektnr 56613. Mottatte spillemidler tilføres kommunekassen.</t>
  </si>
  <si>
    <t>Ref. prosjektnr 56614. Mottatte spillemidler tilføres kommunekassen.</t>
  </si>
  <si>
    <t>Skal finansieres ved bruk av digitalisering og innovasjonsfond. Ref. KS sak 75/20. Overføres fra fond når prosjekt er ferdig. Ramme på kr 5 millioner. Merforbruk videreføres</t>
  </si>
  <si>
    <t>Teknisk utstyr for videoproduksjon i møterom for politiske møter, budsjett</t>
  </si>
  <si>
    <t>Kommune felles - Oppgradering. møterom, AV-utsyr, Rådhus særskilt</t>
  </si>
  <si>
    <t xml:space="preserve">Avtalen for salg av Rådhusmarka gjøres opp i rater iht. avtalen. Deloppgjør 1 ble gjort i 2020. Deloppgjør 2 skal gjøres 18 mnd. etter 1. oppgjør. Hele avtaleperioden strekker seg til 2023/2024. Endelig oppgjør foretas med netto salgsinntekt til kom.kassen. Inntektskrav videreføres til 2022  </t>
  </si>
  <si>
    <t xml:space="preserve">Merforbruk videreføres. Sees i sammenheng med 6000201, hvor det bes om at budsjettmidler overføres fra </t>
  </si>
  <si>
    <t>Parkering -  utstyr . p-hus, budsjett</t>
  </si>
  <si>
    <t xml:space="preserve">Prosjekt pågår over årsskifte. Budsjettmidler søkes videreført </t>
  </si>
  <si>
    <t xml:space="preserve">Fullførelse ifm. forhandlinger om utb.avtaler jf. rev. kommunedelplan Sentrum pågår. Tidkrevende arbeid. Flere forhandlinger pågår. Budsjettmidler søkes videreført </t>
  </si>
  <si>
    <t xml:space="preserve">Prosjektering av rekkefølgetiltakene KDP-sentrum, som grunnlag for forhandlinger om utb.avtaler. Planfremdrift og prosjektutvikling styrer fremdriften. Forsinkelser jf. covid-19. Budsjettmidler søkes videreført </t>
  </si>
  <si>
    <t>Melsheiveien tilpasning av kryss til Blinktrase</t>
  </si>
  <si>
    <t>Melsheiveien tilpasning av kryss til Blinktrase, budsjett</t>
  </si>
  <si>
    <t xml:space="preserve">Prosjekt pågår over årsskifte. Flere parkeringsautomater skal flyttes </t>
  </si>
  <si>
    <t>Opparb.Gamlaverket leke- og aktivitetsområde</t>
  </si>
  <si>
    <t>Opparb.Gamlaverket leke- og aktivitetsområde, budsjett</t>
  </si>
  <si>
    <t xml:space="preserve">Venter tilskuddsmidler i 2022, Merforbruket videreføres </t>
  </si>
  <si>
    <t>Oppgradering gravplasser, mindre tiltak vedlikehold og drenering/masseutskiftning</t>
  </si>
  <si>
    <t>Soma gravlund rensetiltak fase 3</t>
  </si>
  <si>
    <t>Opparbeidelse av Folkvordveien VVA - ref. fra private</t>
  </si>
  <si>
    <t>ENØK-tiltak tekniske installasjoner</t>
  </si>
  <si>
    <t>Omlegging hovedavløpsledning etappe 1</t>
  </si>
  <si>
    <t>Etablering av vann- og avløpsledninger over Ims-elva</t>
  </si>
  <si>
    <t>Oppgradering av slamavskiller i Dreggjavika på Bergsagel</t>
  </si>
  <si>
    <t xml:space="preserve">Prosjekt pågår over årsskifte, men i mindre skala enn opprinnelig tenkt. Budsjettmidler som søkes videreført reduseres derfor til kr 1 million </t>
  </si>
  <si>
    <t xml:space="preserve">Brakkene ble satt opp som et covid-19-tiltak. Det er i etterkant ønske om videre bruk og merforbruket er kommet som følge av søknad om dispensasjon for videre bruk. Det kan påløpe ytterligere kostnader ifm. dispensasjonssøknad i 2022. Det vil søkes innarbeidet i 1. perioderapport. </t>
  </si>
  <si>
    <t>Varatun psykiatriske ny heis</t>
  </si>
  <si>
    <t xml:space="preserve">Beløp som søkes videreført </t>
  </si>
  <si>
    <t>Ubrukte lånemidler investering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</si>
</sst>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 #,##0.00_ ;_ * \-#,##0.00_ ;_ * &quot;-&quot;??_ ;_ @_ "/>
    <numFmt numFmtId="166" formatCode="_ * #,##0_ ;_ * \-#,##0_ ;_ * &quot;-&quot;??_ ;_ @_ "/>
    <numFmt numFmtId="167" formatCode="_ * #,##0.000_ ;_ * \-#,##0.000_ ;_ * &quot;-&quot;??_ ;_ @_ "/>
    <numFmt numFmtId="168" formatCode="0.0"/>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1"/>
      <color indexed="8"/>
      <name val="Calibri"/>
      <family val="2"/>
      <scheme val="minor"/>
    </font>
    <font>
      <sz val="11"/>
      <color rgb="FF000000"/>
      <name val="Calibri"/>
      <family val="2"/>
    </font>
    <font>
      <sz val="11"/>
      <color rgb="FF000000"/>
      <name val="Calibri"/>
      <family val="2"/>
    </font>
    <font>
      <b/>
      <sz val="11"/>
      <color theme="1"/>
      <name val="Calibri"/>
      <family val="2"/>
      <scheme val="minor"/>
    </font>
    <font>
      <b/>
      <sz val="18"/>
      <color theme="1"/>
      <name val="Calibri"/>
      <family val="2"/>
      <scheme val="minor"/>
    </font>
    <font>
      <sz val="8"/>
      <name val="Calibri"/>
      <family val="2"/>
      <scheme val="minor"/>
    </font>
    <font>
      <sz val="10"/>
      <name val="Arial"/>
      <family val="2"/>
    </font>
    <font>
      <b/>
      <sz val="11"/>
      <color indexed="8"/>
      <name val="Calibri"/>
      <family val="2"/>
      <scheme val="minor"/>
    </font>
    <font>
      <sz val="11"/>
      <color rgb="FF000000"/>
      <name val="Calibri"/>
      <family val="2"/>
      <scheme val="minor"/>
    </font>
    <font>
      <sz val="1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s>
  <borders count="9">
    <border>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6" fillId="0" borderId="0" applyFont="0" applyFill="0" applyBorder="0" applyAlignment="0" applyProtection="0"/>
    <xf numFmtId="0" fontId="7" fillId="0" borderId="0"/>
    <xf numFmtId="165" fontId="8" fillId="0" borderId="0" applyFont="0" applyFill="0" applyBorder="0" applyAlignment="0" applyProtection="0"/>
    <xf numFmtId="0" fontId="4" fillId="0" borderId="0"/>
    <xf numFmtId="165" fontId="4" fillId="0" borderId="0" applyFont="0" applyFill="0" applyBorder="0" applyAlignment="0" applyProtection="0"/>
    <xf numFmtId="0" fontId="1" fillId="0" borderId="0"/>
    <xf numFmtId="43" fontId="1" fillId="0" borderId="0" applyFont="0" applyFill="0" applyBorder="0" applyAlignment="0" applyProtection="0"/>
    <xf numFmtId="0" fontId="12" fillId="0" borderId="0"/>
    <xf numFmtId="165" fontId="1" fillId="0" borderId="0" applyFont="0" applyFill="0" applyBorder="0" applyAlignment="0" applyProtection="0"/>
  </cellStyleXfs>
  <cellXfs count="81">
    <xf numFmtId="0" fontId="0" fillId="0" borderId="0" xfId="0"/>
    <xf numFmtId="0" fontId="5" fillId="4" borderId="1" xfId="0" applyFont="1" applyFill="1" applyBorder="1" applyAlignment="1">
      <alignment wrapText="1"/>
    </xf>
    <xf numFmtId="0" fontId="0" fillId="0" borderId="0" xfId="0" applyFill="1"/>
    <xf numFmtId="164" fontId="0" fillId="0" borderId="0" xfId="1" applyNumberFormat="1" applyFont="1"/>
    <xf numFmtId="0" fontId="10" fillId="0" borderId="3" xfId="4" applyFont="1" applyBorder="1"/>
    <xf numFmtId="0" fontId="4" fillId="0" borderId="0" xfId="4"/>
    <xf numFmtId="20" fontId="4" fillId="0" borderId="0" xfId="4" applyNumberFormat="1"/>
    <xf numFmtId="166" fontId="0" fillId="0" borderId="0" xfId="5" applyNumberFormat="1" applyFont="1"/>
    <xf numFmtId="0" fontId="5" fillId="4" borderId="3" xfId="4" applyFont="1" applyFill="1" applyBorder="1"/>
    <xf numFmtId="0" fontId="5" fillId="4" borderId="1" xfId="4" applyFont="1" applyFill="1" applyBorder="1"/>
    <xf numFmtId="0" fontId="5" fillId="4" borderId="4" xfId="4" applyFont="1" applyFill="1" applyBorder="1"/>
    <xf numFmtId="0" fontId="5" fillId="4" borderId="4" xfId="4" applyFont="1" applyFill="1" applyBorder="1" applyAlignment="1">
      <alignment wrapText="1"/>
    </xf>
    <xf numFmtId="166" fontId="5" fillId="4" borderId="4" xfId="5" applyNumberFormat="1" applyFont="1" applyFill="1" applyBorder="1" applyAlignment="1">
      <alignment wrapText="1"/>
    </xf>
    <xf numFmtId="0" fontId="5" fillId="4" borderId="5" xfId="4" applyFont="1" applyFill="1" applyBorder="1" applyAlignment="1">
      <alignment wrapText="1"/>
    </xf>
    <xf numFmtId="0" fontId="4" fillId="0" borderId="3" xfId="4" applyBorder="1"/>
    <xf numFmtId="0" fontId="4" fillId="6" borderId="6" xfId="4" applyFill="1" applyBorder="1"/>
    <xf numFmtId="166" fontId="0" fillId="0" borderId="6" xfId="5" applyNumberFormat="1" applyFont="1" applyBorder="1"/>
    <xf numFmtId="166" fontId="0" fillId="0" borderId="3" xfId="5" applyNumberFormat="1" applyFont="1" applyBorder="1"/>
    <xf numFmtId="0" fontId="4" fillId="5" borderId="3" xfId="4" applyFill="1" applyBorder="1" applyAlignment="1">
      <alignment wrapText="1"/>
    </xf>
    <xf numFmtId="166" fontId="4" fillId="0" borderId="0" xfId="4" applyNumberFormat="1"/>
    <xf numFmtId="0" fontId="4" fillId="0" borderId="6" xfId="4" applyBorder="1"/>
    <xf numFmtId="0" fontId="4" fillId="0" borderId="3" xfId="4" applyBorder="1" applyAlignment="1">
      <alignment wrapText="1"/>
    </xf>
    <xf numFmtId="0" fontId="4" fillId="3" borderId="3" xfId="4" applyFill="1" applyBorder="1"/>
    <xf numFmtId="0" fontId="4" fillId="3" borderId="6" xfId="4" applyFill="1" applyBorder="1"/>
    <xf numFmtId="166" fontId="0" fillId="3" borderId="6" xfId="5" applyNumberFormat="1" applyFont="1" applyFill="1" applyBorder="1"/>
    <xf numFmtId="166" fontId="0" fillId="3" borderId="3" xfId="5" applyNumberFormat="1" applyFont="1" applyFill="1" applyBorder="1"/>
    <xf numFmtId="0" fontId="4" fillId="3" borderId="3" xfId="4" applyFill="1" applyBorder="1" applyAlignment="1">
      <alignment wrapText="1"/>
    </xf>
    <xf numFmtId="166" fontId="0" fillId="0" borderId="3" xfId="5" applyNumberFormat="1" applyFont="1" applyFill="1" applyBorder="1"/>
    <xf numFmtId="0" fontId="4" fillId="7" borderId="6" xfId="4" applyFill="1" applyBorder="1"/>
    <xf numFmtId="166" fontId="0" fillId="0" borderId="6" xfId="5" applyNumberFormat="1" applyFont="1" applyFill="1" applyBorder="1"/>
    <xf numFmtId="0" fontId="4" fillId="5" borderId="6" xfId="4" applyFill="1" applyBorder="1"/>
    <xf numFmtId="167" fontId="4" fillId="0" borderId="0" xfId="4" applyNumberFormat="1"/>
    <xf numFmtId="166" fontId="0" fillId="0" borderId="0" xfId="5" applyNumberFormat="1" applyFont="1" applyFill="1" applyBorder="1"/>
    <xf numFmtId="0" fontId="4" fillId="5" borderId="3" xfId="4" applyFill="1" applyBorder="1"/>
    <xf numFmtId="165" fontId="0" fillId="0" borderId="0" xfId="5" applyFont="1" applyFill="1"/>
    <xf numFmtId="0" fontId="4" fillId="9" borderId="6" xfId="4" applyFill="1" applyBorder="1"/>
    <xf numFmtId="0" fontId="9" fillId="0" borderId="6" xfId="4" applyFont="1" applyBorder="1"/>
    <xf numFmtId="166" fontId="9" fillId="0" borderId="3" xfId="5" applyNumberFormat="1" applyFont="1" applyBorder="1"/>
    <xf numFmtId="0" fontId="0" fillId="0" borderId="3" xfId="0" applyBorder="1"/>
    <xf numFmtId="0" fontId="3" fillId="0" borderId="3" xfId="4" applyFont="1" applyBorder="1"/>
    <xf numFmtId="0" fontId="2" fillId="0" borderId="3" xfId="4" applyFont="1" applyBorder="1" applyAlignment="1">
      <alignment wrapText="1"/>
    </xf>
    <xf numFmtId="0" fontId="1" fillId="0" borderId="0" xfId="6"/>
    <xf numFmtId="164" fontId="0" fillId="0" borderId="0" xfId="7" applyNumberFormat="1" applyFont="1"/>
    <xf numFmtId="43" fontId="9" fillId="2" borderId="0" xfId="7" applyFont="1" applyFill="1"/>
    <xf numFmtId="0" fontId="1" fillId="2" borderId="0" xfId="6" applyFill="1"/>
    <xf numFmtId="168" fontId="1" fillId="0" borderId="0" xfId="6" applyNumberFormat="1"/>
    <xf numFmtId="0" fontId="9" fillId="0" borderId="0" xfId="6" applyFont="1"/>
    <xf numFmtId="0" fontId="12" fillId="0" borderId="0" xfId="8"/>
    <xf numFmtId="0" fontId="12" fillId="0" borderId="0" xfId="9" applyNumberFormat="1" applyFont="1"/>
    <xf numFmtId="164" fontId="5" fillId="4" borderId="1" xfId="1" applyNumberFormat="1" applyFont="1" applyFill="1" applyBorder="1" applyAlignment="1">
      <alignment wrapText="1"/>
    </xf>
    <xf numFmtId="0" fontId="13" fillId="0" borderId="0" xfId="0" applyFont="1"/>
    <xf numFmtId="164" fontId="13" fillId="0" borderId="0" xfId="1" applyNumberFormat="1" applyFont="1"/>
    <xf numFmtId="3" fontId="13" fillId="0" borderId="0" xfId="0" applyNumberFormat="1" applyFont="1"/>
    <xf numFmtId="0" fontId="13" fillId="0" borderId="0" xfId="0" applyFont="1" applyFill="1"/>
    <xf numFmtId="164" fontId="13" fillId="0" borderId="0" xfId="0" applyNumberFormat="1" applyFont="1" applyFill="1"/>
    <xf numFmtId="3" fontId="0" fillId="0" borderId="3" xfId="0" applyNumberFormat="1" applyBorder="1"/>
    <xf numFmtId="3" fontId="0" fillId="0" borderId="3" xfId="0" applyNumberFormat="1" applyFill="1" applyBorder="1"/>
    <xf numFmtId="0" fontId="0" fillId="0" borderId="3" xfId="0" applyBorder="1" applyAlignment="1">
      <alignment wrapText="1"/>
    </xf>
    <xf numFmtId="0" fontId="0" fillId="0" borderId="3" xfId="0" applyFill="1" applyBorder="1"/>
    <xf numFmtId="0" fontId="0" fillId="0" borderId="3" xfId="0" applyFill="1" applyBorder="1" applyAlignment="1">
      <alignment wrapText="1"/>
    </xf>
    <xf numFmtId="3" fontId="0" fillId="0" borderId="3" xfId="0" applyNumberFormat="1" applyFill="1" applyBorder="1" applyAlignment="1">
      <alignment wrapText="1"/>
    </xf>
    <xf numFmtId="164" fontId="0" fillId="0" borderId="3" xfId="1" applyNumberFormat="1" applyFont="1" applyFill="1" applyBorder="1"/>
    <xf numFmtId="0" fontId="0" fillId="0" borderId="3" xfId="0" applyFont="1" applyBorder="1"/>
    <xf numFmtId="164" fontId="0" fillId="0" borderId="3" xfId="1" applyNumberFormat="1" applyFont="1" applyBorder="1"/>
    <xf numFmtId="3" fontId="0" fillId="0" borderId="3" xfId="0" applyNumberFormat="1" applyFont="1" applyBorder="1"/>
    <xf numFmtId="0" fontId="0" fillId="10" borderId="3" xfId="0" applyFill="1" applyBorder="1" applyAlignment="1">
      <alignment wrapText="1"/>
    </xf>
    <xf numFmtId="164" fontId="13" fillId="0" borderId="3" xfId="0" applyNumberFormat="1" applyFont="1" applyBorder="1"/>
    <xf numFmtId="164" fontId="0" fillId="0" borderId="3" xfId="0" applyNumberFormat="1" applyBorder="1"/>
    <xf numFmtId="0" fontId="0" fillId="0" borderId="3" xfId="0" applyNumberFormat="1" applyBorder="1"/>
    <xf numFmtId="0" fontId="0" fillId="0" borderId="3" xfId="0" applyNumberFormat="1" applyFill="1" applyBorder="1"/>
    <xf numFmtId="0" fontId="0" fillId="10" borderId="3" xfId="0" applyFill="1" applyBorder="1"/>
    <xf numFmtId="0" fontId="15" fillId="0" borderId="3" xfId="0" applyFont="1" applyBorder="1" applyAlignment="1">
      <alignment wrapText="1"/>
    </xf>
    <xf numFmtId="164" fontId="0" fillId="0" borderId="0" xfId="0" applyNumberFormat="1"/>
    <xf numFmtId="164" fontId="0" fillId="0" borderId="2" xfId="1" applyNumberFormat="1" applyFont="1" applyBorder="1"/>
    <xf numFmtId="0" fontId="0" fillId="5" borderId="0" xfId="0" applyFill="1"/>
    <xf numFmtId="0" fontId="4" fillId="3" borderId="4" xfId="4" applyFill="1" applyBorder="1" applyAlignment="1">
      <alignment horizontal="left" vertical="center" wrapText="1"/>
    </xf>
    <xf numFmtId="0" fontId="4" fillId="3" borderId="7" xfId="4" applyFill="1" applyBorder="1" applyAlignment="1">
      <alignment horizontal="left" vertical="center" wrapText="1"/>
    </xf>
    <xf numFmtId="0" fontId="4" fillId="3" borderId="8" xfId="4" applyFill="1" applyBorder="1" applyAlignment="1">
      <alignment horizontal="left" vertical="center" wrapText="1"/>
    </xf>
    <xf numFmtId="0" fontId="4" fillId="8" borderId="4" xfId="4" applyFill="1" applyBorder="1" applyAlignment="1">
      <alignment horizontal="left" vertical="center" wrapText="1"/>
    </xf>
    <xf numFmtId="0" fontId="4" fillId="8" borderId="7" xfId="4" applyFill="1" applyBorder="1" applyAlignment="1">
      <alignment horizontal="left" vertical="center" wrapText="1"/>
    </xf>
    <xf numFmtId="0" fontId="4" fillId="8" borderId="8" xfId="4" applyFill="1" applyBorder="1" applyAlignment="1">
      <alignment horizontal="left" vertical="center" wrapText="1"/>
    </xf>
  </cellXfs>
  <cellStyles count="10">
    <cellStyle name="Komma" xfId="1" builtinId="3"/>
    <cellStyle name="Komma 2" xfId="3" xr:uid="{46AE9F23-D8F0-40FC-A241-CF60EF8305D8}"/>
    <cellStyle name="Komma 3" xfId="5" xr:uid="{BB629D22-D656-4A8F-9903-59A608FBC88B}"/>
    <cellStyle name="Komma 4" xfId="7" xr:uid="{CAA28E38-228A-4D37-B39C-97E2B370A9AC}"/>
    <cellStyle name="Komma 5" xfId="9" xr:uid="{62F8D3F7-DB9E-415C-9237-81F1F15C6DE7}"/>
    <cellStyle name="Normal" xfId="0" builtinId="0"/>
    <cellStyle name="Normal 2" xfId="2" xr:uid="{4C480976-0501-4DD1-A857-36B3D7CDFFAA}"/>
    <cellStyle name="Normal 2 2" xfId="8" xr:uid="{50490EAC-09AD-4E6F-8585-3033A2D813FD}"/>
    <cellStyle name="Normal 3" xfId="4" xr:uid="{6CAAFCF3-11DA-458D-8B0D-768C3F9FCC42}"/>
    <cellStyle name="Normal 4" xfId="6" xr:uid="{907712CE-7A54-4216-85C3-8687CD732BDD}"/>
  </cellStyles>
  <dxfs count="5">
    <dxf>
      <font>
        <color rgb="FF9C0006"/>
      </font>
    </dxf>
    <dxf>
      <font>
        <color rgb="FF9C0006"/>
      </font>
    </dxf>
    <dxf>
      <font>
        <color rgb="FF9C0006"/>
      </font>
    </dxf>
    <dxf>
      <font>
        <color rgb="FF9C0006"/>
      </font>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752475</xdr:colOff>
      <xdr:row>35</xdr:row>
      <xdr:rowOff>0</xdr:rowOff>
    </xdr:from>
    <xdr:ext cx="15238095" cy="3495238"/>
    <xdr:pic>
      <xdr:nvPicPr>
        <xdr:cNvPr id="2" name="Bilde 1">
          <a:extLst>
            <a:ext uri="{FF2B5EF4-FFF2-40B4-BE49-F238E27FC236}">
              <a16:creationId xmlns:a16="http://schemas.microsoft.com/office/drawing/2014/main" id="{6F6F9705-458A-495B-B779-5D172DE11A25}"/>
            </a:ext>
          </a:extLst>
        </xdr:cNvPr>
        <xdr:cNvPicPr>
          <a:picLocks noChangeAspect="1"/>
        </xdr:cNvPicPr>
      </xdr:nvPicPr>
      <xdr:blipFill>
        <a:blip xmlns:r="http://schemas.openxmlformats.org/officeDocument/2006/relationships" r:embed="rId1"/>
        <a:stretch>
          <a:fillRect/>
        </a:stretch>
      </xdr:blipFill>
      <xdr:spPr>
        <a:xfrm>
          <a:off x="14735175" y="8324850"/>
          <a:ext cx="15238095" cy="349523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ndneskommune.sharepoint.com/Budsjett%20og%20analyse/Sigmund/Investering/Vedlegg%205%20Videref&#248;ring%20av%20ubenyttede%20investeringsmidler%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jektnummer som slettes"/>
      <sheetName val="Ubenyttede inv.midler (4)"/>
      <sheetName val="Ubenyttede inv.midler (2)"/>
      <sheetName val="Ubenyttede inv.midler (3)"/>
      <sheetName val="Ubenyttede inv.midler"/>
      <sheetName val="Ark1"/>
      <sheetName val="Kontering BJ"/>
      <sheetName val=" Mal BJ"/>
      <sheetName val=" Mal BJ (2)"/>
      <sheetName val="input 56-prosjekt"/>
      <sheetName val="Kontering BJ (2019)"/>
      <sheetName val="Duplikater prosjektnummer "/>
      <sheetName val="Pønsjeliste"/>
      <sheetName val="Ark2"/>
      <sheetName val="Visma 15.02.21"/>
      <sheetName val="Forml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Prosjekt</v>
          </cell>
          <cell r="B2" t="str">
            <v>Grp.prosjekt</v>
          </cell>
          <cell r="C2" t="str">
            <v/>
          </cell>
          <cell r="D2" t="str">
            <v>Prosjekt</v>
          </cell>
          <cell r="E2" t="str">
            <v/>
          </cell>
          <cell r="F2" t="str">
            <v>Regnskap</v>
          </cell>
          <cell r="G2" t="str">
            <v>Budsjett inkl. endring</v>
          </cell>
        </row>
        <row r="3">
          <cell r="C3" t="str">
            <v>ALLE</v>
          </cell>
          <cell r="F3">
            <v>1178337207</v>
          </cell>
          <cell r="G3">
            <v>1422511756</v>
          </cell>
        </row>
        <row r="4">
          <cell r="B4">
            <v>10002</v>
          </cell>
          <cell r="C4" t="str">
            <v>Hjertestartere (HJS)</v>
          </cell>
          <cell r="F4">
            <v>29500</v>
          </cell>
          <cell r="G4">
            <v>28000</v>
          </cell>
        </row>
        <row r="5">
          <cell r="A5">
            <v>1000201</v>
          </cell>
          <cell r="B5">
            <v>10002</v>
          </cell>
          <cell r="C5" t="str">
            <v>Hjertestartere (HJS)</v>
          </cell>
          <cell r="D5">
            <v>1000201</v>
          </cell>
          <cell r="E5" t="str">
            <v>Hjertestartere (HJS)</v>
          </cell>
          <cell r="F5">
            <v>29500</v>
          </cell>
          <cell r="G5">
            <v>28000</v>
          </cell>
        </row>
        <row r="6">
          <cell r="B6">
            <v>10003</v>
          </cell>
          <cell r="C6" t="str">
            <v>Ladestasjon elbil (LEB)</v>
          </cell>
          <cell r="F6">
            <v>31173</v>
          </cell>
          <cell r="G6">
            <v>31000</v>
          </cell>
        </row>
        <row r="7">
          <cell r="A7">
            <v>1000301</v>
          </cell>
          <cell r="B7">
            <v>10003</v>
          </cell>
          <cell r="C7" t="str">
            <v>Ladestasjon elbil (LEB)</v>
          </cell>
          <cell r="D7">
            <v>1000301</v>
          </cell>
          <cell r="E7" t="str">
            <v>Ladestasjon elbil (LEB)</v>
          </cell>
          <cell r="F7">
            <v>31173</v>
          </cell>
          <cell r="G7">
            <v>31000</v>
          </cell>
        </row>
        <row r="8">
          <cell r="B8">
            <v>10004</v>
          </cell>
          <cell r="C8" t="str">
            <v>Bredbånd og mobilnett (BMN)</v>
          </cell>
          <cell r="F8">
            <v>7198133</v>
          </cell>
          <cell r="G8">
            <v>13000000</v>
          </cell>
        </row>
        <row r="9">
          <cell r="A9">
            <v>1000401</v>
          </cell>
          <cell r="B9">
            <v>10004</v>
          </cell>
          <cell r="C9" t="str">
            <v>Bredbånd og mobilnett (BMN)</v>
          </cell>
          <cell r="D9">
            <v>1000401</v>
          </cell>
          <cell r="E9" t="str">
            <v>Bredbånd og mobilnett (BMN)</v>
          </cell>
          <cell r="F9">
            <v>7198133</v>
          </cell>
          <cell r="G9">
            <v>13000000</v>
          </cell>
        </row>
        <row r="10">
          <cell r="B10">
            <v>11007</v>
          </cell>
          <cell r="C10" t="str">
            <v>FORMIDLINGSLÅN</v>
          </cell>
          <cell r="F10">
            <v>268965258</v>
          </cell>
          <cell r="G10">
            <v>235000000</v>
          </cell>
        </row>
        <row r="11">
          <cell r="A11">
            <v>1100799</v>
          </cell>
          <cell r="B11">
            <v>11007</v>
          </cell>
          <cell r="C11" t="str">
            <v>FORMIDLINGSLÅN</v>
          </cell>
          <cell r="D11">
            <v>1100799</v>
          </cell>
          <cell r="E11" t="str">
            <v>Formidlingslån</v>
          </cell>
          <cell r="F11">
            <v>268965258</v>
          </cell>
          <cell r="G11">
            <v>235000000</v>
          </cell>
        </row>
        <row r="12">
          <cell r="B12">
            <v>11050</v>
          </cell>
          <cell r="C12" t="str">
            <v>EGENKAPINNSKUDD KLP</v>
          </cell>
          <cell r="F12">
            <v>2526265</v>
          </cell>
          <cell r="G12">
            <v>0</v>
          </cell>
        </row>
        <row r="13">
          <cell r="A13">
            <v>1105099</v>
          </cell>
          <cell r="B13">
            <v>11050</v>
          </cell>
          <cell r="C13" t="str">
            <v>EGENKAPINNSKUDD KLP</v>
          </cell>
          <cell r="D13">
            <v>1105099</v>
          </cell>
          <cell r="E13" t="str">
            <v>Egenkap innskudd KLP</v>
          </cell>
          <cell r="F13">
            <v>2526265</v>
          </cell>
          <cell r="G13">
            <v>0</v>
          </cell>
        </row>
        <row r="14">
          <cell r="B14">
            <v>11051</v>
          </cell>
          <cell r="C14" t="str">
            <v>EGENKAPINNSK SKP</v>
          </cell>
          <cell r="F14">
            <v>18000000</v>
          </cell>
          <cell r="G14">
            <v>20300000</v>
          </cell>
        </row>
        <row r="15">
          <cell r="A15">
            <v>1105199</v>
          </cell>
          <cell r="B15">
            <v>11051</v>
          </cell>
          <cell r="C15" t="str">
            <v>EGENKAPINNSK SKP</v>
          </cell>
          <cell r="D15">
            <v>1105199</v>
          </cell>
          <cell r="E15" t="str">
            <v>Egenkap innskudd SKP</v>
          </cell>
          <cell r="F15">
            <v>18000000</v>
          </cell>
          <cell r="G15">
            <v>20300000</v>
          </cell>
        </row>
        <row r="16">
          <cell r="B16">
            <v>12006</v>
          </cell>
          <cell r="C16" t="str">
            <v>Øyren sentrumsutvikling (ØSU)</v>
          </cell>
          <cell r="F16">
            <v>494064</v>
          </cell>
          <cell r="G16">
            <v>569000</v>
          </cell>
        </row>
        <row r="17">
          <cell r="A17">
            <v>1200601</v>
          </cell>
          <cell r="B17">
            <v>12006</v>
          </cell>
          <cell r="C17" t="str">
            <v>Øyren sentrumsutvikling (ØSU)</v>
          </cell>
          <cell r="D17">
            <v>1200601</v>
          </cell>
          <cell r="E17" t="str">
            <v>Øyren sentrumsutvikling (ØSU)</v>
          </cell>
          <cell r="F17">
            <v>494064</v>
          </cell>
          <cell r="G17">
            <v>569000</v>
          </cell>
        </row>
        <row r="18">
          <cell r="B18">
            <v>12009</v>
          </cell>
          <cell r="C18" t="str">
            <v>INVESTERINGER IKT</v>
          </cell>
          <cell r="F18">
            <v>3236589</v>
          </cell>
          <cell r="G18">
            <v>3142000</v>
          </cell>
        </row>
        <row r="19">
          <cell r="A19">
            <v>1200946</v>
          </cell>
          <cell r="B19">
            <v>12009</v>
          </cell>
          <cell r="C19" t="str">
            <v>INVESTERINGER IKT</v>
          </cell>
          <cell r="D19">
            <v>1200946</v>
          </cell>
          <cell r="E19" t="str">
            <v>Public 360, tilrettelegging for SvarUT</v>
          </cell>
          <cell r="F19">
            <v>6788</v>
          </cell>
          <cell r="G19">
            <v>0</v>
          </cell>
        </row>
        <row r="20">
          <cell r="A20">
            <v>1200949</v>
          </cell>
          <cell r="B20">
            <v>12009</v>
          </cell>
          <cell r="C20" t="str">
            <v>INVESTERINGER IKT</v>
          </cell>
          <cell r="D20">
            <v>1200949</v>
          </cell>
          <cell r="E20" t="str">
            <v>Lisenser IT</v>
          </cell>
          <cell r="F20">
            <v>1025208</v>
          </cell>
          <cell r="G20">
            <v>1055000</v>
          </cell>
        </row>
        <row r="21">
          <cell r="A21">
            <v>1200952</v>
          </cell>
          <cell r="B21">
            <v>12009</v>
          </cell>
          <cell r="C21" t="str">
            <v>INVESTERINGER IKT</v>
          </cell>
          <cell r="D21">
            <v>1200952</v>
          </cell>
          <cell r="E21" t="str">
            <v>Nytt intranett</v>
          </cell>
          <cell r="F21">
            <v>0</v>
          </cell>
          <cell r="G21">
            <v>572000</v>
          </cell>
        </row>
        <row r="22">
          <cell r="A22">
            <v>1200999</v>
          </cell>
          <cell r="B22">
            <v>12009</v>
          </cell>
          <cell r="C22" t="str">
            <v>INVESTERINGER IKT</v>
          </cell>
          <cell r="D22">
            <v>1200999</v>
          </cell>
          <cell r="E22" t="str">
            <v>Investeringer IKT</v>
          </cell>
          <cell r="F22">
            <v>2204593</v>
          </cell>
          <cell r="G22">
            <v>1515000</v>
          </cell>
        </row>
        <row r="23">
          <cell r="B23">
            <v>12010</v>
          </cell>
          <cell r="C23" t="str">
            <v>Oppgradering av EpiServer</v>
          </cell>
          <cell r="F23">
            <v>0</v>
          </cell>
          <cell r="G23">
            <v>140000</v>
          </cell>
        </row>
        <row r="24">
          <cell r="A24">
            <v>1201099</v>
          </cell>
          <cell r="B24">
            <v>12010</v>
          </cell>
          <cell r="C24" t="str">
            <v>Oppgradering av EpiServer</v>
          </cell>
          <cell r="D24">
            <v>1201099</v>
          </cell>
          <cell r="E24" t="str">
            <v>Oppgradering av EpiServer</v>
          </cell>
          <cell r="F24">
            <v>0</v>
          </cell>
          <cell r="G24">
            <v>140000</v>
          </cell>
        </row>
        <row r="25">
          <cell r="B25">
            <v>12011</v>
          </cell>
          <cell r="C25" t="str">
            <v>Inn-Digi - Prosessoptimalisering og kontinuerlig forbedring</v>
          </cell>
          <cell r="F25">
            <v>1088181</v>
          </cell>
          <cell r="G25">
            <v>0</v>
          </cell>
        </row>
        <row r="26">
          <cell r="A26">
            <v>1201101</v>
          </cell>
          <cell r="B26">
            <v>12011</v>
          </cell>
          <cell r="C26" t="str">
            <v>Inn-Digi - Prosessoptimalisering og kontinuerlig forbedring</v>
          </cell>
          <cell r="D26">
            <v>1201101</v>
          </cell>
          <cell r="E26" t="str">
            <v>Inn-Digi - Prosessoptimalisering og kontinuerlig forbedring</v>
          </cell>
          <cell r="F26">
            <v>1088181</v>
          </cell>
          <cell r="G26">
            <v>0</v>
          </cell>
        </row>
        <row r="27">
          <cell r="B27">
            <v>12021</v>
          </cell>
          <cell r="C27" t="str">
            <v>Nettverk- kommune felles</v>
          </cell>
          <cell r="F27">
            <v>3119694</v>
          </cell>
          <cell r="G27">
            <v>2941000</v>
          </cell>
        </row>
        <row r="28">
          <cell r="A28">
            <v>1202199</v>
          </cell>
          <cell r="B28">
            <v>12021</v>
          </cell>
          <cell r="C28" t="str">
            <v>Nettverk- kommune felles</v>
          </cell>
          <cell r="D28">
            <v>1202199</v>
          </cell>
          <cell r="E28" t="str">
            <v>Nettverk-kommune felles</v>
          </cell>
          <cell r="F28">
            <v>3119694</v>
          </cell>
          <cell r="G28">
            <v>2941000</v>
          </cell>
        </row>
        <row r="29">
          <cell r="B29">
            <v>12034</v>
          </cell>
          <cell r="C29" t="str">
            <v>Nettverksutstyr i nytt rådhus</v>
          </cell>
          <cell r="F29">
            <v>103410</v>
          </cell>
          <cell r="G29">
            <v>200000</v>
          </cell>
        </row>
        <row r="30">
          <cell r="A30">
            <v>1203499</v>
          </cell>
          <cell r="B30">
            <v>12034</v>
          </cell>
          <cell r="C30" t="str">
            <v>Nettverksutstyr i nytt rådhus</v>
          </cell>
          <cell r="D30">
            <v>1203499</v>
          </cell>
          <cell r="E30" t="str">
            <v>Nettverksutstyr i nytt rådhus</v>
          </cell>
          <cell r="F30">
            <v>103410</v>
          </cell>
          <cell r="G30">
            <v>200000</v>
          </cell>
        </row>
        <row r="31">
          <cell r="B31">
            <v>12039</v>
          </cell>
          <cell r="C31" t="str">
            <v>Mobilbestilling</v>
          </cell>
          <cell r="F31">
            <v>0</v>
          </cell>
          <cell r="G31">
            <v>14000</v>
          </cell>
        </row>
        <row r="32">
          <cell r="A32">
            <v>1203999</v>
          </cell>
          <cell r="B32">
            <v>12039</v>
          </cell>
          <cell r="C32" t="str">
            <v>Mobilbestilling</v>
          </cell>
          <cell r="D32">
            <v>1203999</v>
          </cell>
          <cell r="E32" t="str">
            <v>Mobilbestilling</v>
          </cell>
          <cell r="F32">
            <v>0</v>
          </cell>
          <cell r="G32">
            <v>14000</v>
          </cell>
        </row>
        <row r="33">
          <cell r="B33">
            <v>12043</v>
          </cell>
          <cell r="C33" t="str">
            <v>Ny sentral brannmur</v>
          </cell>
          <cell r="F33">
            <v>147000</v>
          </cell>
          <cell r="G33">
            <v>147000</v>
          </cell>
        </row>
        <row r="34">
          <cell r="A34">
            <v>1204399</v>
          </cell>
          <cell r="B34">
            <v>12043</v>
          </cell>
          <cell r="C34" t="str">
            <v>Ny sentral brannmur</v>
          </cell>
          <cell r="D34">
            <v>1204399</v>
          </cell>
          <cell r="E34" t="str">
            <v>Ny sentral brannmur</v>
          </cell>
          <cell r="F34">
            <v>147000</v>
          </cell>
          <cell r="G34">
            <v>147000</v>
          </cell>
        </row>
        <row r="35">
          <cell r="B35">
            <v>12048</v>
          </cell>
          <cell r="C35" t="str">
            <v>Nytt utstyr for elektronisk løsning for politiske dokumenter</v>
          </cell>
          <cell r="F35">
            <v>0</v>
          </cell>
          <cell r="G35">
            <v>631000</v>
          </cell>
        </row>
        <row r="36">
          <cell r="A36">
            <v>1204899</v>
          </cell>
          <cell r="B36">
            <v>12048</v>
          </cell>
          <cell r="C36" t="str">
            <v>Nytt utstyr for elektronisk løsning for politiske dokumenter</v>
          </cell>
          <cell r="D36">
            <v>1204899</v>
          </cell>
          <cell r="E36" t="str">
            <v>Nytt utstyr for elektronisk løsning for politiske dokumenter</v>
          </cell>
          <cell r="F36">
            <v>0</v>
          </cell>
          <cell r="G36">
            <v>631000</v>
          </cell>
        </row>
        <row r="37">
          <cell r="B37">
            <v>12051</v>
          </cell>
          <cell r="C37" t="str">
            <v>Et mer fleksibelt dokumenthåndteringssystem</v>
          </cell>
          <cell r="F37">
            <v>92659</v>
          </cell>
          <cell r="G37">
            <v>250000</v>
          </cell>
        </row>
        <row r="38">
          <cell r="A38">
            <v>1205199</v>
          </cell>
          <cell r="B38">
            <v>12051</v>
          </cell>
          <cell r="C38" t="str">
            <v>Et mer fleksibelt dokumenthåndteringssystem</v>
          </cell>
          <cell r="D38">
            <v>1205199</v>
          </cell>
          <cell r="E38" t="str">
            <v>Et mer fleksibelt dokumenthåndteringssystem</v>
          </cell>
          <cell r="F38">
            <v>92659</v>
          </cell>
          <cell r="G38">
            <v>250000</v>
          </cell>
        </row>
        <row r="39">
          <cell r="B39">
            <v>12053</v>
          </cell>
          <cell r="C39" t="str">
            <v>Ladepunkt El-biler for tjenestebiler</v>
          </cell>
          <cell r="F39">
            <v>1546953</v>
          </cell>
          <cell r="G39">
            <v>3500000</v>
          </cell>
        </row>
        <row r="40">
          <cell r="A40">
            <v>1205399</v>
          </cell>
          <cell r="B40">
            <v>12053</v>
          </cell>
          <cell r="C40" t="str">
            <v>Ladepunkt El-biler for tjenestebiler</v>
          </cell>
          <cell r="D40">
            <v>1205399</v>
          </cell>
          <cell r="E40" t="str">
            <v>Ladepunkt El-biler for tjenestebiler</v>
          </cell>
          <cell r="F40">
            <v>1546953</v>
          </cell>
          <cell r="G40">
            <v>3500000</v>
          </cell>
        </row>
        <row r="41">
          <cell r="B41">
            <v>12054</v>
          </cell>
          <cell r="C41" t="str">
            <v>Teknisk utstyr for videoproduksjon i møterom for politiske møter</v>
          </cell>
          <cell r="F41">
            <v>441420</v>
          </cell>
          <cell r="G41">
            <v>375000</v>
          </cell>
        </row>
        <row r="42">
          <cell r="A42">
            <v>1205401</v>
          </cell>
          <cell r="B42">
            <v>12054</v>
          </cell>
          <cell r="C42" t="str">
            <v>Teknisk utstyr for videoproduksjon i møterom for politiske møter</v>
          </cell>
          <cell r="D42">
            <v>1205401</v>
          </cell>
          <cell r="E42" t="str">
            <v>ORG - Utstyr for videoproduksjon i møterom</v>
          </cell>
          <cell r="F42">
            <v>441420</v>
          </cell>
          <cell r="G42">
            <v>0</v>
          </cell>
        </row>
        <row r="43">
          <cell r="A43">
            <v>1205499</v>
          </cell>
          <cell r="B43">
            <v>12054</v>
          </cell>
          <cell r="C43" t="str">
            <v>Teknisk utstyr for videoproduksjon i møterom for politiske møter</v>
          </cell>
          <cell r="D43">
            <v>1205499</v>
          </cell>
          <cell r="E43" t="str">
            <v>Teknisk utstyr for videoproduksjon i møterom for politiske møter</v>
          </cell>
          <cell r="F43">
            <v>0</v>
          </cell>
          <cell r="G43">
            <v>375000</v>
          </cell>
        </row>
        <row r="44">
          <cell r="B44">
            <v>12082</v>
          </cell>
          <cell r="C44" t="str">
            <v>BI verktøy</v>
          </cell>
          <cell r="F44">
            <v>0</v>
          </cell>
          <cell r="G44">
            <v>0</v>
          </cell>
        </row>
        <row r="45">
          <cell r="A45">
            <v>1208299</v>
          </cell>
          <cell r="B45">
            <v>12082</v>
          </cell>
          <cell r="C45" t="str">
            <v>BI verktøy</v>
          </cell>
          <cell r="D45">
            <v>1208299</v>
          </cell>
          <cell r="E45" t="str">
            <v>BI verktøy</v>
          </cell>
          <cell r="F45">
            <v>0</v>
          </cell>
          <cell r="G45">
            <v>0</v>
          </cell>
        </row>
        <row r="46">
          <cell r="B46">
            <v>15001</v>
          </cell>
          <cell r="C46" t="str">
            <v>Varatun parsellhager</v>
          </cell>
          <cell r="F46">
            <v>205021</v>
          </cell>
          <cell r="G46">
            <v>325000</v>
          </cell>
        </row>
        <row r="47">
          <cell r="A47">
            <v>1500101</v>
          </cell>
          <cell r="B47">
            <v>15001</v>
          </cell>
          <cell r="C47" t="str">
            <v>Varatun parsellhager</v>
          </cell>
          <cell r="D47">
            <v>1500101</v>
          </cell>
          <cell r="E47" t="str">
            <v>Varatun parsellhager</v>
          </cell>
          <cell r="F47">
            <v>205021</v>
          </cell>
          <cell r="G47">
            <v>0</v>
          </cell>
        </row>
        <row r="48">
          <cell r="A48">
            <v>1500199</v>
          </cell>
          <cell r="B48">
            <v>15001</v>
          </cell>
          <cell r="C48" t="str">
            <v>Varatun parsellhager</v>
          </cell>
          <cell r="D48">
            <v>1500199</v>
          </cell>
          <cell r="E48" t="str">
            <v>Varatun parsellhager,  budsjett</v>
          </cell>
          <cell r="F48">
            <v>0</v>
          </cell>
          <cell r="G48">
            <v>325000</v>
          </cell>
        </row>
        <row r="49">
          <cell r="B49">
            <v>15002</v>
          </cell>
          <cell r="C49" t="str">
            <v>Kinokino sal 1 oppgradering</v>
          </cell>
          <cell r="F49">
            <v>7996933</v>
          </cell>
          <cell r="G49">
            <v>11000000</v>
          </cell>
        </row>
        <row r="50">
          <cell r="A50">
            <v>1500201</v>
          </cell>
          <cell r="B50">
            <v>15002</v>
          </cell>
          <cell r="C50" t="str">
            <v>Kinokino sal 1 oppgradering</v>
          </cell>
          <cell r="D50">
            <v>1500201</v>
          </cell>
          <cell r="E50" t="str">
            <v>Kinokino sal 1 oppgradering</v>
          </cell>
          <cell r="F50">
            <v>7996933</v>
          </cell>
          <cell r="G50">
            <v>11000000</v>
          </cell>
        </row>
        <row r="51">
          <cell r="B51">
            <v>15003</v>
          </cell>
          <cell r="C51" t="str">
            <v>Forsand kulturhus oppgradering (KSL)</v>
          </cell>
          <cell r="F51">
            <v>313892</v>
          </cell>
          <cell r="G51">
            <v>324000</v>
          </cell>
        </row>
        <row r="52">
          <cell r="A52">
            <v>1500301</v>
          </cell>
          <cell r="B52">
            <v>15003</v>
          </cell>
          <cell r="C52" t="str">
            <v>Forsand kulturhus oppgradering (KSL)</v>
          </cell>
          <cell r="D52">
            <v>1500301</v>
          </cell>
          <cell r="E52" t="str">
            <v>Forsand kulturhus oppgradering (KSL)</v>
          </cell>
          <cell r="F52">
            <v>159577</v>
          </cell>
          <cell r="G52">
            <v>0</v>
          </cell>
        </row>
        <row r="53">
          <cell r="A53">
            <v>1500302</v>
          </cell>
          <cell r="B53">
            <v>15003</v>
          </cell>
          <cell r="C53" t="str">
            <v>Forsand kulturhus oppgradering (KSL)</v>
          </cell>
          <cell r="D53">
            <v>1500302</v>
          </cell>
          <cell r="E53" t="str">
            <v>Forsand kulturhus høgtalaranlegg</v>
          </cell>
          <cell r="F53">
            <v>140200</v>
          </cell>
          <cell r="G53">
            <v>150000</v>
          </cell>
        </row>
        <row r="54">
          <cell r="A54">
            <v>1500399</v>
          </cell>
          <cell r="B54">
            <v>15003</v>
          </cell>
          <cell r="C54" t="str">
            <v>Forsand kulturhus oppgradering (KSL)</v>
          </cell>
          <cell r="D54">
            <v>1500399</v>
          </cell>
          <cell r="E54" t="str">
            <v>Forsand kulturhus oppgradering (KSL), budsjett</v>
          </cell>
          <cell r="F54">
            <v>14116</v>
          </cell>
          <cell r="G54">
            <v>174000</v>
          </cell>
        </row>
        <row r="55">
          <cell r="B55">
            <v>15004</v>
          </cell>
          <cell r="C55" t="str">
            <v>Forsand fritidsklubb utstyr</v>
          </cell>
          <cell r="F55">
            <v>205912</v>
          </cell>
          <cell r="G55">
            <v>309000</v>
          </cell>
        </row>
        <row r="56">
          <cell r="A56">
            <v>1500401</v>
          </cell>
          <cell r="B56">
            <v>15004</v>
          </cell>
          <cell r="C56" t="str">
            <v>Forsand fritidsklubb utstyr</v>
          </cell>
          <cell r="D56">
            <v>1500401</v>
          </cell>
          <cell r="E56" t="str">
            <v>Forsand fritidsklubb utstyr (UFK)</v>
          </cell>
          <cell r="F56">
            <v>205912</v>
          </cell>
          <cell r="G56">
            <v>309000</v>
          </cell>
        </row>
        <row r="57">
          <cell r="B57">
            <v>15005</v>
          </cell>
          <cell r="C57" t="str">
            <v>Bibliotek - Innleveringsanlegg</v>
          </cell>
          <cell r="F57">
            <v>503157</v>
          </cell>
          <cell r="G57">
            <v>619000</v>
          </cell>
        </row>
        <row r="58">
          <cell r="A58">
            <v>1500501</v>
          </cell>
          <cell r="B58">
            <v>15005</v>
          </cell>
          <cell r="C58" t="str">
            <v>Bibliotek - Innleveringsanlegg</v>
          </cell>
          <cell r="D58">
            <v>1500501</v>
          </cell>
          <cell r="E58" t="str">
            <v>Bibliotek - Innleveringsanlegg</v>
          </cell>
          <cell r="F58">
            <v>503157</v>
          </cell>
          <cell r="G58">
            <v>619000</v>
          </cell>
        </row>
        <row r="59">
          <cell r="B59">
            <v>20035</v>
          </cell>
          <cell r="C59" t="str">
            <v>Sykesignalanlegg boas</v>
          </cell>
          <cell r="F59">
            <v>1451478</v>
          </cell>
          <cell r="G59">
            <v>1605000</v>
          </cell>
        </row>
        <row r="60">
          <cell r="A60">
            <v>2003501</v>
          </cell>
          <cell r="B60">
            <v>20035</v>
          </cell>
          <cell r="C60" t="str">
            <v>Sykesignalanlegg boas</v>
          </cell>
          <cell r="D60">
            <v>2003501</v>
          </cell>
          <cell r="E60" t="str">
            <v>Sykesignalanlegg Rovik</v>
          </cell>
          <cell r="F60">
            <v>1451478</v>
          </cell>
          <cell r="G60">
            <v>1800000</v>
          </cell>
        </row>
        <row r="61">
          <cell r="A61">
            <v>2003599</v>
          </cell>
          <cell r="B61">
            <v>20035</v>
          </cell>
          <cell r="C61" t="str">
            <v>Sykesignalanlegg boas</v>
          </cell>
          <cell r="D61">
            <v>2003599</v>
          </cell>
          <cell r="E61" t="str">
            <v>Sykesignalanlegg boas</v>
          </cell>
          <cell r="F61">
            <v>0</v>
          </cell>
          <cell r="G61">
            <v>-195000</v>
          </cell>
        </row>
        <row r="62">
          <cell r="B62">
            <v>20036</v>
          </cell>
          <cell r="C62" t="str">
            <v>EFF - Brønnbakka - vinterhage (BVI)</v>
          </cell>
          <cell r="F62">
            <v>166725</v>
          </cell>
          <cell r="G62">
            <v>200000</v>
          </cell>
        </row>
        <row r="63">
          <cell r="A63">
            <v>2003601</v>
          </cell>
          <cell r="B63">
            <v>20036</v>
          </cell>
          <cell r="C63" t="str">
            <v>EFF - Brønnbakka - vinterhage (BVI)</v>
          </cell>
          <cell r="D63">
            <v>2003601</v>
          </cell>
          <cell r="E63" t="str">
            <v>EFF - Brønnbakka - vinterhage (BVI)</v>
          </cell>
          <cell r="F63">
            <v>166725</v>
          </cell>
          <cell r="G63">
            <v>200000</v>
          </cell>
        </row>
        <row r="64">
          <cell r="B64">
            <v>20038</v>
          </cell>
          <cell r="C64" t="str">
            <v>SYØ - Forsandheimen - oppgradering (FOP)</v>
          </cell>
          <cell r="F64">
            <v>160275</v>
          </cell>
          <cell r="G64">
            <v>155000</v>
          </cell>
        </row>
        <row r="65">
          <cell r="A65">
            <v>2003801</v>
          </cell>
          <cell r="B65">
            <v>20038</v>
          </cell>
          <cell r="C65" t="str">
            <v>SYØ - Forsandheimen - oppgradering (FOP)</v>
          </cell>
          <cell r="D65">
            <v>2003801</v>
          </cell>
          <cell r="E65" t="str">
            <v>SYØ - Forsandheimen - oppgradering (FOP)</v>
          </cell>
          <cell r="F65">
            <v>160275</v>
          </cell>
          <cell r="G65">
            <v>155000</v>
          </cell>
        </row>
        <row r="66">
          <cell r="B66">
            <v>20039</v>
          </cell>
          <cell r="C66" t="str">
            <v>Utleiebolig (UT2)</v>
          </cell>
          <cell r="F66">
            <v>102860</v>
          </cell>
          <cell r="G66">
            <v>300000</v>
          </cell>
        </row>
        <row r="67">
          <cell r="A67">
            <v>2003901</v>
          </cell>
          <cell r="B67">
            <v>20039</v>
          </cell>
          <cell r="C67" t="str">
            <v>Utleiebolig (UT2)</v>
          </cell>
          <cell r="D67">
            <v>2003901</v>
          </cell>
          <cell r="E67" t="str">
            <v>Utleiebolig (UT2)</v>
          </cell>
          <cell r="F67">
            <v>102860</v>
          </cell>
          <cell r="G67">
            <v>300000</v>
          </cell>
        </row>
        <row r="68">
          <cell r="B68">
            <v>20040</v>
          </cell>
          <cell r="C68" t="str">
            <v>Forsand barnebolig (BUT)</v>
          </cell>
          <cell r="F68">
            <v>-4881000</v>
          </cell>
          <cell r="G68">
            <v>0</v>
          </cell>
        </row>
        <row r="69">
          <cell r="A69">
            <v>2004001</v>
          </cell>
          <cell r="B69">
            <v>20040</v>
          </cell>
          <cell r="C69" t="str">
            <v>Forsand barnebolig (BUT)</v>
          </cell>
          <cell r="D69">
            <v>2004001</v>
          </cell>
          <cell r="E69" t="str">
            <v>Forsand barnebolig (BUT)</v>
          </cell>
          <cell r="F69">
            <v>-4881000</v>
          </cell>
          <cell r="G69">
            <v>0</v>
          </cell>
        </row>
        <row r="70">
          <cell r="B70">
            <v>20041</v>
          </cell>
          <cell r="C70" t="str">
            <v>MEH - Renault Zoe</v>
          </cell>
          <cell r="F70">
            <v>302479</v>
          </cell>
          <cell r="G70">
            <v>302479</v>
          </cell>
        </row>
        <row r="71">
          <cell r="A71">
            <v>2004101</v>
          </cell>
          <cell r="B71">
            <v>20041</v>
          </cell>
          <cell r="C71" t="str">
            <v>MEH - Renault Zoe</v>
          </cell>
          <cell r="D71">
            <v>2004101</v>
          </cell>
          <cell r="E71" t="str">
            <v>MEH - Renault Zoe</v>
          </cell>
          <cell r="F71">
            <v>302479</v>
          </cell>
          <cell r="G71">
            <v>302479</v>
          </cell>
        </row>
        <row r="72">
          <cell r="B72">
            <v>33380</v>
          </cell>
          <cell r="C72" t="str">
            <v>Forsand skole - samlet plan (SS7)</v>
          </cell>
          <cell r="F72">
            <v>2118269</v>
          </cell>
          <cell r="G72">
            <v>2000000</v>
          </cell>
        </row>
        <row r="73">
          <cell r="A73">
            <v>3338001</v>
          </cell>
          <cell r="B73">
            <v>33380</v>
          </cell>
          <cell r="C73" t="str">
            <v>Forsand skole - samlet plan (SS7)</v>
          </cell>
          <cell r="D73">
            <v>3338001</v>
          </cell>
          <cell r="E73" t="str">
            <v>Forsand skole - samlet plan (SS7)</v>
          </cell>
          <cell r="F73">
            <v>2118269</v>
          </cell>
          <cell r="G73">
            <v>2000000</v>
          </cell>
        </row>
        <row r="74">
          <cell r="B74">
            <v>33381</v>
          </cell>
          <cell r="C74" t="str">
            <v>Forsand skole - utbygging (U19)</v>
          </cell>
          <cell r="F74">
            <v>48678</v>
          </cell>
          <cell r="G74">
            <v>49000</v>
          </cell>
        </row>
        <row r="75">
          <cell r="A75">
            <v>3338101</v>
          </cell>
          <cell r="B75">
            <v>33381</v>
          </cell>
          <cell r="C75" t="str">
            <v>Forsand skole - utbygging (U19)</v>
          </cell>
          <cell r="D75">
            <v>3338101</v>
          </cell>
          <cell r="E75" t="str">
            <v>Forsand skole - utbygging (U19)</v>
          </cell>
          <cell r="F75">
            <v>48678</v>
          </cell>
          <cell r="G75">
            <v>49000</v>
          </cell>
        </row>
        <row r="76">
          <cell r="B76">
            <v>35001</v>
          </cell>
          <cell r="C76" t="str">
            <v>Forsand skole utbedre lekkasje</v>
          </cell>
          <cell r="F76">
            <v>98693</v>
          </cell>
          <cell r="G76">
            <v>25000</v>
          </cell>
        </row>
        <row r="77">
          <cell r="A77">
            <v>3500101</v>
          </cell>
          <cell r="B77">
            <v>35001</v>
          </cell>
          <cell r="C77" t="str">
            <v>Forsand skole utbedre lekkasje</v>
          </cell>
          <cell r="D77">
            <v>3500101</v>
          </cell>
          <cell r="E77" t="str">
            <v>Forsand skole utbedre lekkasje</v>
          </cell>
          <cell r="F77">
            <v>98693</v>
          </cell>
          <cell r="G77">
            <v>25000</v>
          </cell>
        </row>
        <row r="78">
          <cell r="B78">
            <v>37005</v>
          </cell>
          <cell r="C78" t="str">
            <v>Barnehager innkjøp digitalt utstyr</v>
          </cell>
          <cell r="F78">
            <v>765556</v>
          </cell>
          <cell r="G78">
            <v>0</v>
          </cell>
        </row>
        <row r="79">
          <cell r="A79">
            <v>3700501</v>
          </cell>
          <cell r="B79">
            <v>37005</v>
          </cell>
          <cell r="C79" t="str">
            <v>Barnehager innkjøp digitalt utstyr</v>
          </cell>
          <cell r="D79">
            <v>3700501</v>
          </cell>
          <cell r="E79" t="str">
            <v>Barnehager innkjøp digitalt utstyr</v>
          </cell>
          <cell r="F79">
            <v>765556</v>
          </cell>
          <cell r="G79">
            <v>0</v>
          </cell>
        </row>
        <row r="80">
          <cell r="B80">
            <v>37006</v>
          </cell>
          <cell r="C80" t="str">
            <v>Barnehager infoskjermer</v>
          </cell>
          <cell r="F80">
            <v>1073593</v>
          </cell>
          <cell r="G80">
            <v>0</v>
          </cell>
        </row>
        <row r="81">
          <cell r="A81">
            <v>3700601</v>
          </cell>
          <cell r="B81">
            <v>37006</v>
          </cell>
          <cell r="C81" t="str">
            <v>Barnehager infoskjermer</v>
          </cell>
          <cell r="D81">
            <v>3700601</v>
          </cell>
          <cell r="E81" t="str">
            <v>Barnehager infoskjermer</v>
          </cell>
          <cell r="F81">
            <v>1073593</v>
          </cell>
          <cell r="G81">
            <v>0</v>
          </cell>
        </row>
        <row r="82">
          <cell r="B82">
            <v>40071</v>
          </cell>
          <cell r="C82" t="str">
            <v>Nytt rådhus</v>
          </cell>
          <cell r="F82">
            <v>62500</v>
          </cell>
          <cell r="G82">
            <v>1882000</v>
          </cell>
        </row>
        <row r="83">
          <cell r="A83">
            <v>4007104</v>
          </cell>
          <cell r="B83">
            <v>40071</v>
          </cell>
          <cell r="C83" t="str">
            <v>Nytt rådhus</v>
          </cell>
          <cell r="D83">
            <v>4007104</v>
          </cell>
          <cell r="E83" t="str">
            <v>Nytt rådhus - områderegulering Skeiane og Haakon VII gt</v>
          </cell>
          <cell r="F83">
            <v>0</v>
          </cell>
          <cell r="G83">
            <v>1382000</v>
          </cell>
        </row>
        <row r="84">
          <cell r="A84">
            <v>4007151</v>
          </cell>
          <cell r="B84">
            <v>40071</v>
          </cell>
          <cell r="C84" t="str">
            <v>Nytt rådhus</v>
          </cell>
          <cell r="D84">
            <v>4007151</v>
          </cell>
          <cell r="E84" t="str">
            <v>Nytt rådhus, kvartal A4 salg av eksisterende rådhus</v>
          </cell>
          <cell r="F84">
            <v>0</v>
          </cell>
          <cell r="G84">
            <v>0</v>
          </cell>
        </row>
        <row r="85">
          <cell r="A85">
            <v>4007153</v>
          </cell>
          <cell r="B85">
            <v>40071</v>
          </cell>
          <cell r="C85" t="str">
            <v>Nytt rådhus</v>
          </cell>
          <cell r="D85">
            <v>4007153</v>
          </cell>
          <cell r="E85" t="str">
            <v>Nytt rådhus, salg av eiendommer Haakon 7s gate</v>
          </cell>
          <cell r="F85">
            <v>62500</v>
          </cell>
          <cell r="G85">
            <v>500000</v>
          </cell>
        </row>
        <row r="86">
          <cell r="B86">
            <v>40072</v>
          </cell>
          <cell r="C86" t="str">
            <v>Opparbeidelse ekstern infrastruktur Skeiane/rådhuset, rekkefølgekrav</v>
          </cell>
          <cell r="F86">
            <v>1621025</v>
          </cell>
          <cell r="G86">
            <v>2000000</v>
          </cell>
        </row>
        <row r="87">
          <cell r="A87">
            <v>4007202</v>
          </cell>
          <cell r="B87">
            <v>40072</v>
          </cell>
          <cell r="C87" t="str">
            <v>Opparbeidelse ekstern infrastruktur Skeiane/rådhuset, rekkefølgekrav</v>
          </cell>
          <cell r="D87">
            <v>4007202</v>
          </cell>
          <cell r="E87" t="str">
            <v>Jærveien ny OV800</v>
          </cell>
          <cell r="F87">
            <v>792980</v>
          </cell>
          <cell r="G87">
            <v>0</v>
          </cell>
        </row>
        <row r="88">
          <cell r="A88">
            <v>4007203</v>
          </cell>
          <cell r="B88">
            <v>40072</v>
          </cell>
          <cell r="C88" t="str">
            <v>Opparbeidelse ekstern infrastruktur Skeiane/rådhuset, rekkefølgekrav</v>
          </cell>
          <cell r="D88">
            <v>4007203</v>
          </cell>
          <cell r="E88" t="str">
            <v>Telthusveien VV anlegg</v>
          </cell>
          <cell r="F88">
            <v>103232</v>
          </cell>
          <cell r="G88">
            <v>0</v>
          </cell>
        </row>
        <row r="89">
          <cell r="A89">
            <v>4007204</v>
          </cell>
          <cell r="B89">
            <v>40072</v>
          </cell>
          <cell r="C89" t="str">
            <v>Opparbeidelse ekstern infrastruktur Skeiane/rådhuset, rekkefølgekrav</v>
          </cell>
          <cell r="D89">
            <v>4007204</v>
          </cell>
          <cell r="E89" t="str">
            <v>Prosesjonsvn VVA anlegg</v>
          </cell>
          <cell r="F89">
            <v>57150</v>
          </cell>
          <cell r="G89">
            <v>0</v>
          </cell>
        </row>
        <row r="90">
          <cell r="A90">
            <v>4007299</v>
          </cell>
          <cell r="B90">
            <v>40072</v>
          </cell>
          <cell r="C90" t="str">
            <v>Opparbeidelse ekstern infrastruktur Skeiane/rådhuset, rekkefølgekrav</v>
          </cell>
          <cell r="D90">
            <v>4007299</v>
          </cell>
          <cell r="E90" t="str">
            <v>Opparbeidelse ekstern infrastruktur Skeiane/rådhuset, rekkefølgekrav</v>
          </cell>
          <cell r="F90">
            <v>667663</v>
          </cell>
          <cell r="G90">
            <v>2000000</v>
          </cell>
        </row>
        <row r="91">
          <cell r="B91">
            <v>40073</v>
          </cell>
          <cell r="C91" t="str">
            <v>Overføring fra Sandnes tomteselskap KF, salg av rådhusmarka</v>
          </cell>
          <cell r="F91">
            <v>-18073503</v>
          </cell>
          <cell r="G91">
            <v>-25000000</v>
          </cell>
        </row>
        <row r="92">
          <cell r="A92">
            <v>4007399</v>
          </cell>
          <cell r="B92">
            <v>40073</v>
          </cell>
          <cell r="C92" t="str">
            <v>Overføring fra Sandnes tomteselskap KF, salg av rådhusmarka</v>
          </cell>
          <cell r="D92">
            <v>4007399</v>
          </cell>
          <cell r="E92" t="str">
            <v>Overføring fra Sandnes tomteselskap KF, salg av rådhusmarka</v>
          </cell>
          <cell r="F92">
            <v>-18073503</v>
          </cell>
          <cell r="G92">
            <v>-25000000</v>
          </cell>
        </row>
        <row r="93">
          <cell r="B93">
            <v>42208</v>
          </cell>
          <cell r="C93" t="str">
            <v>Kontorinnredning Aspervika skole</v>
          </cell>
          <cell r="F93">
            <v>40815</v>
          </cell>
          <cell r="G93">
            <v>0</v>
          </cell>
        </row>
        <row r="94">
          <cell r="A94">
            <v>4220899</v>
          </cell>
          <cell r="B94">
            <v>42208</v>
          </cell>
          <cell r="C94" t="str">
            <v>Kontorinnredning Aspervika skole</v>
          </cell>
          <cell r="D94">
            <v>4220899</v>
          </cell>
          <cell r="E94" t="str">
            <v>Kontorinnredning Aspervika skole</v>
          </cell>
          <cell r="F94">
            <v>40815</v>
          </cell>
          <cell r="G94">
            <v>0</v>
          </cell>
        </row>
        <row r="95">
          <cell r="B95">
            <v>42318</v>
          </cell>
          <cell r="C95" t="str">
            <v>Sørbø skole - utvidelse</v>
          </cell>
          <cell r="F95">
            <v>4629</v>
          </cell>
          <cell r="G95">
            <v>5000</v>
          </cell>
        </row>
        <row r="96">
          <cell r="A96">
            <v>4231899</v>
          </cell>
          <cell r="B96">
            <v>42318</v>
          </cell>
          <cell r="C96" t="str">
            <v>Sørbø skole - utvidelse</v>
          </cell>
          <cell r="D96">
            <v>4231899</v>
          </cell>
          <cell r="E96" t="str">
            <v>Sørbø skole - utvidelse budsjett</v>
          </cell>
          <cell r="F96">
            <v>4629</v>
          </cell>
          <cell r="G96">
            <v>5000</v>
          </cell>
        </row>
        <row r="97">
          <cell r="B97">
            <v>42400</v>
          </cell>
          <cell r="C97" t="str">
            <v>Digital satsing - 1 til 1 digital enhet for alle elever og ansatte i Sandnesskol</v>
          </cell>
          <cell r="F97">
            <v>6643683</v>
          </cell>
          <cell r="G97">
            <v>6711000</v>
          </cell>
        </row>
        <row r="98">
          <cell r="A98">
            <v>4240099</v>
          </cell>
          <cell r="B98">
            <v>42400</v>
          </cell>
          <cell r="C98" t="str">
            <v>Digital satsing - 1 til 1 digital enhet for alle elever og ansatte i Sandnesskol</v>
          </cell>
          <cell r="D98">
            <v>4240099</v>
          </cell>
          <cell r="E98" t="str">
            <v>Digital satsing - 1 til 1 digital enhet for alle elever og ansatte i Sandnesskol</v>
          </cell>
          <cell r="F98">
            <v>6643683</v>
          </cell>
          <cell r="G98">
            <v>6711000</v>
          </cell>
        </row>
        <row r="99">
          <cell r="B99">
            <v>42401</v>
          </cell>
          <cell r="C99" t="str">
            <v>Digital satsing - Trådløs infrastruktur</v>
          </cell>
          <cell r="F99">
            <v>322024</v>
          </cell>
          <cell r="G99">
            <v>3769000</v>
          </cell>
        </row>
        <row r="100">
          <cell r="A100">
            <v>4240101</v>
          </cell>
          <cell r="B100">
            <v>42401</v>
          </cell>
          <cell r="C100" t="str">
            <v>Digital satsing - Trådløs infrastruktur</v>
          </cell>
          <cell r="D100">
            <v>4240101</v>
          </cell>
          <cell r="E100" t="str">
            <v>Utbygging av nettverk og brannmur</v>
          </cell>
          <cell r="F100">
            <v>322024</v>
          </cell>
          <cell r="G100">
            <v>862000</v>
          </cell>
        </row>
        <row r="101">
          <cell r="A101">
            <v>4240199</v>
          </cell>
          <cell r="B101">
            <v>42401</v>
          </cell>
          <cell r="C101" t="str">
            <v>Digital satsing - Trådløs infrastruktur</v>
          </cell>
          <cell r="D101">
            <v>4240199</v>
          </cell>
          <cell r="E101" t="str">
            <v>Digital satsing - Trådløs infrastruktur</v>
          </cell>
          <cell r="F101">
            <v>0</v>
          </cell>
          <cell r="G101">
            <v>2907000</v>
          </cell>
        </row>
        <row r="102">
          <cell r="B102">
            <v>42402</v>
          </cell>
          <cell r="C102" t="str">
            <v>Utskiftning av digitale enheter i Sandnesskolen</v>
          </cell>
          <cell r="F102">
            <v>2016733</v>
          </cell>
          <cell r="G102">
            <v>9054000</v>
          </cell>
        </row>
        <row r="103">
          <cell r="A103">
            <v>4240299</v>
          </cell>
          <cell r="B103">
            <v>42402</v>
          </cell>
          <cell r="C103" t="str">
            <v>Utskiftning av digitale enheter i Sandnesskolen</v>
          </cell>
          <cell r="D103">
            <v>4240299</v>
          </cell>
          <cell r="E103" t="str">
            <v>Utskiftning av digitale enheter i Sandnesskolen</v>
          </cell>
          <cell r="F103">
            <v>2016733</v>
          </cell>
          <cell r="G103">
            <v>9054000</v>
          </cell>
        </row>
        <row r="104">
          <cell r="B104">
            <v>42403</v>
          </cell>
          <cell r="C104" t="str">
            <v>Nytt oppvekst administrativt system</v>
          </cell>
          <cell r="F104">
            <v>1714483</v>
          </cell>
          <cell r="G104">
            <v>-1721000</v>
          </cell>
        </row>
        <row r="105">
          <cell r="A105">
            <v>4240399</v>
          </cell>
          <cell r="B105">
            <v>42403</v>
          </cell>
          <cell r="C105" t="str">
            <v>Nytt oppvekst administrativt system</v>
          </cell>
          <cell r="D105">
            <v>4240399</v>
          </cell>
          <cell r="E105" t="str">
            <v>Nytt oppvekst administrativt system</v>
          </cell>
          <cell r="F105">
            <v>1714483</v>
          </cell>
          <cell r="G105">
            <v>-1721000</v>
          </cell>
        </row>
        <row r="106">
          <cell r="B106">
            <v>42516</v>
          </cell>
          <cell r="C106" t="str">
            <v>Ombygging Giske ungdomsskole</v>
          </cell>
          <cell r="F106">
            <v>0</v>
          </cell>
          <cell r="G106">
            <v>56000</v>
          </cell>
        </row>
        <row r="107">
          <cell r="A107">
            <v>4251699</v>
          </cell>
          <cell r="B107">
            <v>42516</v>
          </cell>
          <cell r="C107" t="str">
            <v>Ombygging Giske ungdomsskole</v>
          </cell>
          <cell r="D107">
            <v>4251699</v>
          </cell>
          <cell r="E107" t="str">
            <v>Ombygging Giske ungdomsskole</v>
          </cell>
          <cell r="F107">
            <v>0</v>
          </cell>
          <cell r="G107">
            <v>56000</v>
          </cell>
        </row>
        <row r="108">
          <cell r="B108">
            <v>43541</v>
          </cell>
          <cell r="C108" t="str">
            <v>Forbedre trådløst nett</v>
          </cell>
          <cell r="F108">
            <v>424935</v>
          </cell>
          <cell r="G108">
            <v>875000</v>
          </cell>
        </row>
        <row r="109">
          <cell r="A109">
            <v>4354199</v>
          </cell>
          <cell r="B109">
            <v>43541</v>
          </cell>
          <cell r="C109" t="str">
            <v>Forbedre trådløst nett</v>
          </cell>
          <cell r="D109">
            <v>4354199</v>
          </cell>
          <cell r="E109" t="str">
            <v>Forbedre trådløst nett</v>
          </cell>
          <cell r="F109">
            <v>424935</v>
          </cell>
          <cell r="G109">
            <v>875000</v>
          </cell>
        </row>
        <row r="110">
          <cell r="B110">
            <v>44300</v>
          </cell>
          <cell r="C110" t="str">
            <v>Fleksibel avlastningstjeneste</v>
          </cell>
          <cell r="F110">
            <v>131250</v>
          </cell>
          <cell r="G110">
            <v>-75000</v>
          </cell>
        </row>
        <row r="111">
          <cell r="A111">
            <v>4430099</v>
          </cell>
          <cell r="B111">
            <v>44300</v>
          </cell>
          <cell r="C111" t="str">
            <v>Fleksibel avlastningstjeneste</v>
          </cell>
          <cell r="D111">
            <v>4430099</v>
          </cell>
          <cell r="E111" t="str">
            <v>Fleksibel avlastningstjeneste</v>
          </cell>
          <cell r="F111">
            <v>131250</v>
          </cell>
          <cell r="G111">
            <v>-75000</v>
          </cell>
        </row>
        <row r="112">
          <cell r="B112">
            <v>44515</v>
          </cell>
          <cell r="C112" t="str">
            <v>Kjøp av fastlegepraksis, utstyr</v>
          </cell>
          <cell r="F112">
            <v>0</v>
          </cell>
          <cell r="G112">
            <v>800000</v>
          </cell>
        </row>
        <row r="113">
          <cell r="A113">
            <v>4451599</v>
          </cell>
          <cell r="B113">
            <v>44515</v>
          </cell>
          <cell r="C113" t="str">
            <v>Kjøp av fastlegepraksis, utstyr</v>
          </cell>
          <cell r="D113">
            <v>4451599</v>
          </cell>
          <cell r="E113" t="str">
            <v>Kjøp av fastlegepraksis, utstyr</v>
          </cell>
          <cell r="F113">
            <v>0</v>
          </cell>
          <cell r="G113">
            <v>800000</v>
          </cell>
        </row>
        <row r="114">
          <cell r="B114">
            <v>45404</v>
          </cell>
          <cell r="C114" t="str">
            <v>Sandnes kulturhus, utstyr</v>
          </cell>
          <cell r="F114">
            <v>248593</v>
          </cell>
          <cell r="G114">
            <v>300000</v>
          </cell>
        </row>
        <row r="115">
          <cell r="A115">
            <v>4540401</v>
          </cell>
          <cell r="B115">
            <v>45404</v>
          </cell>
          <cell r="C115" t="str">
            <v>Sandnes kulturhus, utstyr</v>
          </cell>
          <cell r="D115">
            <v>4540401</v>
          </cell>
          <cell r="E115" t="str">
            <v>Kulturhuset, utskiftning av sceneteknisk utstyr</v>
          </cell>
          <cell r="F115">
            <v>248593</v>
          </cell>
          <cell r="G115">
            <v>300000</v>
          </cell>
        </row>
        <row r="116">
          <cell r="B116">
            <v>45407</v>
          </cell>
          <cell r="C116" t="str">
            <v>Kapitalinnskudd, Opera Rogaland IKS</v>
          </cell>
          <cell r="F116">
            <v>0</v>
          </cell>
          <cell r="G116">
            <v>500000</v>
          </cell>
        </row>
        <row r="117">
          <cell r="A117">
            <v>4540799</v>
          </cell>
          <cell r="B117">
            <v>45407</v>
          </cell>
          <cell r="C117" t="str">
            <v>Kapitalinnskudd, Opera Rogaland IKS</v>
          </cell>
          <cell r="D117">
            <v>4540799</v>
          </cell>
          <cell r="E117" t="str">
            <v>Kapitalinnskudd, Opera Rogaland IKS</v>
          </cell>
          <cell r="F117">
            <v>0</v>
          </cell>
          <cell r="G117">
            <v>500000</v>
          </cell>
        </row>
        <row r="118">
          <cell r="B118">
            <v>46301</v>
          </cell>
          <cell r="C118" t="str">
            <v>KUNSTERISK UTSMYKKING</v>
          </cell>
          <cell r="F118">
            <v>2946095</v>
          </cell>
          <cell r="G118">
            <v>7708000</v>
          </cell>
        </row>
        <row r="119">
          <cell r="A119">
            <v>4630101</v>
          </cell>
          <cell r="B119">
            <v>46301</v>
          </cell>
          <cell r="C119" t="str">
            <v>KUNSTERISK UTSMYKKING</v>
          </cell>
          <cell r="D119">
            <v>4630101</v>
          </cell>
          <cell r="E119" t="str">
            <v>Avsetning til utsmykking</v>
          </cell>
          <cell r="F119">
            <v>2625341</v>
          </cell>
          <cell r="G119">
            <v>7708000</v>
          </cell>
        </row>
        <row r="120">
          <cell r="A120">
            <v>4630103</v>
          </cell>
          <cell r="B120">
            <v>46301</v>
          </cell>
          <cell r="C120" t="str">
            <v>KUNSTERISK UTSMYKKING</v>
          </cell>
          <cell r="D120">
            <v>4630103</v>
          </cell>
          <cell r="E120" t="str">
            <v>Kunst Kleivane skole</v>
          </cell>
          <cell r="F120">
            <v>261003</v>
          </cell>
          <cell r="G120">
            <v>0</v>
          </cell>
        </row>
        <row r="121">
          <cell r="A121">
            <v>4630104</v>
          </cell>
          <cell r="B121">
            <v>46301</v>
          </cell>
          <cell r="C121" t="str">
            <v>KUNSTERISK UTSMYKKING</v>
          </cell>
          <cell r="D121">
            <v>4630104</v>
          </cell>
          <cell r="E121" t="str">
            <v>Kunst Malmheim skole</v>
          </cell>
          <cell r="F121">
            <v>4506</v>
          </cell>
          <cell r="G121">
            <v>0</v>
          </cell>
        </row>
        <row r="122">
          <cell r="A122">
            <v>4630105</v>
          </cell>
          <cell r="B122">
            <v>46301</v>
          </cell>
          <cell r="C122" t="str">
            <v>KUNSTERISK UTSMYKKING</v>
          </cell>
          <cell r="D122">
            <v>4630105</v>
          </cell>
          <cell r="E122" t="str">
            <v>Kunst Sviland skole</v>
          </cell>
          <cell r="F122">
            <v>55245</v>
          </cell>
          <cell r="G122">
            <v>0</v>
          </cell>
        </row>
        <row r="123">
          <cell r="B123">
            <v>54614</v>
          </cell>
          <cell r="C123" t="str">
            <v>Brueland bhg brakker</v>
          </cell>
          <cell r="F123">
            <v>2196270</v>
          </cell>
          <cell r="G123">
            <v>0</v>
          </cell>
        </row>
        <row r="124">
          <cell r="A124">
            <v>5461401</v>
          </cell>
          <cell r="B124">
            <v>54614</v>
          </cell>
          <cell r="C124" t="str">
            <v>Brueland bhg brakker</v>
          </cell>
          <cell r="D124">
            <v>5461401</v>
          </cell>
          <cell r="E124" t="str">
            <v>Brueland bhg brakker</v>
          </cell>
          <cell r="F124">
            <v>2196270</v>
          </cell>
          <cell r="G124">
            <v>0</v>
          </cell>
        </row>
        <row r="125">
          <cell r="B125">
            <v>56101</v>
          </cell>
          <cell r="C125" t="str">
            <v>Kulturbygg rehabilitering, rullerende bevilgning</v>
          </cell>
          <cell r="F125">
            <v>667767</v>
          </cell>
          <cell r="G125">
            <v>2261000</v>
          </cell>
        </row>
        <row r="126">
          <cell r="A126">
            <v>5610101</v>
          </cell>
          <cell r="B126">
            <v>56101</v>
          </cell>
          <cell r="C126" t="str">
            <v>Kulturbygg rehabilitering, rullerende bevilgning</v>
          </cell>
          <cell r="D126">
            <v>5610101</v>
          </cell>
          <cell r="E126" t="str">
            <v>Rehab Thranegården (1500903)</v>
          </cell>
          <cell r="F126">
            <v>68250</v>
          </cell>
          <cell r="G126">
            <v>0</v>
          </cell>
        </row>
        <row r="127">
          <cell r="A127">
            <v>5610102</v>
          </cell>
          <cell r="B127">
            <v>56101</v>
          </cell>
          <cell r="C127" t="str">
            <v>Kulturbygg rehabilitering, rullerende bevilgning</v>
          </cell>
          <cell r="D127">
            <v>5610102</v>
          </cell>
          <cell r="E127" t="str">
            <v>Rehab Kinokino (1500907)</v>
          </cell>
          <cell r="F127">
            <v>1517</v>
          </cell>
          <cell r="G127">
            <v>0</v>
          </cell>
        </row>
        <row r="128">
          <cell r="A128">
            <v>5610103</v>
          </cell>
          <cell r="B128">
            <v>56101</v>
          </cell>
          <cell r="C128" t="str">
            <v>Kulturbygg rehabilitering, rullerende bevilgning</v>
          </cell>
          <cell r="D128">
            <v>5610103</v>
          </cell>
          <cell r="E128" t="str">
            <v>Rehab Thranegården 2019 (1500908)</v>
          </cell>
          <cell r="F128">
            <v>112364</v>
          </cell>
          <cell r="G128">
            <v>0</v>
          </cell>
        </row>
        <row r="129">
          <cell r="A129">
            <v>5610104</v>
          </cell>
          <cell r="B129">
            <v>56101</v>
          </cell>
          <cell r="C129" t="str">
            <v>Kulturbygg rehabilitering, rullerende bevilgning</v>
          </cell>
          <cell r="D129">
            <v>5610104</v>
          </cell>
          <cell r="E129" t="str">
            <v>Rehab Skeiandetunet eldresenter (1500909)</v>
          </cell>
          <cell r="F129">
            <v>150376</v>
          </cell>
          <cell r="G129">
            <v>0</v>
          </cell>
        </row>
        <row r="130">
          <cell r="A130">
            <v>5610107</v>
          </cell>
          <cell r="B130">
            <v>56101</v>
          </cell>
          <cell r="C130" t="str">
            <v>Kulturbygg rehabilitering, rullerende bevilgning</v>
          </cell>
          <cell r="D130">
            <v>5610107</v>
          </cell>
          <cell r="E130" t="str">
            <v>Rehab Varatun Gård</v>
          </cell>
          <cell r="F130">
            <v>335261</v>
          </cell>
          <cell r="G130">
            <v>0</v>
          </cell>
        </row>
        <row r="131">
          <cell r="A131">
            <v>5610199</v>
          </cell>
          <cell r="B131">
            <v>56101</v>
          </cell>
          <cell r="C131" t="str">
            <v>Kulturbygg rehabilitering, rullerende bevilgning</v>
          </cell>
          <cell r="D131">
            <v>5610199</v>
          </cell>
          <cell r="E131" t="str">
            <v>Rehab kulturbygg, budsjett</v>
          </cell>
          <cell r="F131">
            <v>0</v>
          </cell>
          <cell r="G131">
            <v>2261000</v>
          </cell>
        </row>
        <row r="132">
          <cell r="B132">
            <v>56102</v>
          </cell>
          <cell r="C132" t="str">
            <v>Bygningsm. utbedr. Kinokino</v>
          </cell>
          <cell r="F132">
            <v>2172306</v>
          </cell>
          <cell r="G132">
            <v>1984000</v>
          </cell>
        </row>
        <row r="133">
          <cell r="A133">
            <v>5610201</v>
          </cell>
          <cell r="B133">
            <v>56102</v>
          </cell>
          <cell r="C133" t="str">
            <v>Bygningsm. utbedr. Kinokino</v>
          </cell>
          <cell r="D133">
            <v>5610201</v>
          </cell>
          <cell r="E133" t="str">
            <v>Bygningsm. utbedr. Kinokino (1501001)</v>
          </cell>
          <cell r="F133">
            <v>2172306</v>
          </cell>
          <cell r="G133">
            <v>1984000</v>
          </cell>
        </row>
        <row r="134">
          <cell r="B134">
            <v>56103</v>
          </cell>
          <cell r="C134" t="str">
            <v>Kinokino-Stasjon K felles bevilgning</v>
          </cell>
          <cell r="F134">
            <v>2020013</v>
          </cell>
          <cell r="G134">
            <v>2455000</v>
          </cell>
        </row>
        <row r="135">
          <cell r="A135">
            <v>5610301</v>
          </cell>
          <cell r="B135">
            <v>56103</v>
          </cell>
          <cell r="C135" t="str">
            <v>Kinokino-Stasjon K felles bevilgning</v>
          </cell>
          <cell r="D135">
            <v>5610301</v>
          </cell>
          <cell r="E135" t="str">
            <v>Rehab Kinokino (1501501)</v>
          </cell>
          <cell r="F135">
            <v>1352394</v>
          </cell>
          <cell r="G135">
            <v>1625000</v>
          </cell>
        </row>
        <row r="136">
          <cell r="A136">
            <v>5610302</v>
          </cell>
          <cell r="B136">
            <v>56103</v>
          </cell>
          <cell r="C136" t="str">
            <v>Kinokino-Stasjon K felles bevilgning</v>
          </cell>
          <cell r="D136">
            <v>5610302</v>
          </cell>
          <cell r="E136" t="str">
            <v>Rehab Stasjon K (1501502)</v>
          </cell>
          <cell r="F136">
            <v>667619</v>
          </cell>
          <cell r="G136">
            <v>625000</v>
          </cell>
        </row>
        <row r="137">
          <cell r="A137">
            <v>5610399</v>
          </cell>
          <cell r="B137">
            <v>56103</v>
          </cell>
          <cell r="C137" t="str">
            <v>Kinokino-Stasjon K felles bevilgning</v>
          </cell>
          <cell r="D137">
            <v>5610399</v>
          </cell>
          <cell r="E137" t="str">
            <v>Kinokino-Stasjon K felles bevilgning, budsjett</v>
          </cell>
          <cell r="F137">
            <v>0</v>
          </cell>
          <cell r="G137">
            <v>205000</v>
          </cell>
        </row>
        <row r="138">
          <cell r="B138">
            <v>56104</v>
          </cell>
          <cell r="C138" t="str">
            <v>Vitenfabrikken nytt gulv - lekkasje</v>
          </cell>
          <cell r="F138">
            <v>103892</v>
          </cell>
          <cell r="G138">
            <v>923000</v>
          </cell>
        </row>
        <row r="139">
          <cell r="A139">
            <v>5610401</v>
          </cell>
          <cell r="B139">
            <v>56104</v>
          </cell>
          <cell r="C139" t="str">
            <v>Vitenfabrikken nytt gulv - lekkasje</v>
          </cell>
          <cell r="D139">
            <v>5610401</v>
          </cell>
          <cell r="E139" t="str">
            <v>Vitenfabrikken nytt gulv - lekkasje (1501700)</v>
          </cell>
          <cell r="F139">
            <v>103892</v>
          </cell>
          <cell r="G139">
            <v>923000</v>
          </cell>
        </row>
        <row r="140">
          <cell r="B140">
            <v>56105</v>
          </cell>
          <cell r="C140" t="str">
            <v>Langgata 76 - utskift. tak, utvendig rehab</v>
          </cell>
          <cell r="F140">
            <v>1455504</v>
          </cell>
          <cell r="G140">
            <v>6850000</v>
          </cell>
        </row>
        <row r="141">
          <cell r="A141">
            <v>5610501</v>
          </cell>
          <cell r="B141">
            <v>56105</v>
          </cell>
          <cell r="C141" t="str">
            <v>Langgata 76 - utskift. tak, utvendig rehab</v>
          </cell>
          <cell r="D141">
            <v>5610501</v>
          </cell>
          <cell r="E141" t="str">
            <v>Langgata 76 rehabilitering (1501300)</v>
          </cell>
          <cell r="F141">
            <v>1455504</v>
          </cell>
          <cell r="G141">
            <v>6850000</v>
          </cell>
        </row>
        <row r="142">
          <cell r="B142">
            <v>56106</v>
          </cell>
          <cell r="C142" t="str">
            <v>Kulturhuset - rehabilitering</v>
          </cell>
          <cell r="F142">
            <v>25326988</v>
          </cell>
          <cell r="G142">
            <v>24565000</v>
          </cell>
        </row>
        <row r="143">
          <cell r="A143">
            <v>5610601</v>
          </cell>
          <cell r="B143">
            <v>56106</v>
          </cell>
          <cell r="C143" t="str">
            <v>Kulturhuset - rehabilitering</v>
          </cell>
          <cell r="D143">
            <v>5610601</v>
          </cell>
          <cell r="E143" t="str">
            <v>Kulturhuset rehabilitering (1501600)</v>
          </cell>
          <cell r="F143">
            <v>25326988</v>
          </cell>
          <cell r="G143">
            <v>24565000</v>
          </cell>
        </row>
        <row r="144">
          <cell r="B144">
            <v>56107</v>
          </cell>
          <cell r="C144" t="str">
            <v>Kulturhuset - tautrekk og lysanlegg</v>
          </cell>
          <cell r="F144">
            <v>16364789</v>
          </cell>
          <cell r="G144">
            <v>20969000</v>
          </cell>
        </row>
        <row r="145">
          <cell r="A145">
            <v>5610701</v>
          </cell>
          <cell r="B145">
            <v>56107</v>
          </cell>
          <cell r="C145" t="str">
            <v>Kulturhuset - tautrekk og lysanlegg</v>
          </cell>
          <cell r="D145">
            <v>5610701</v>
          </cell>
          <cell r="E145" t="str">
            <v>Kulturhuset tautrekk og lysanlegg (1501900)</v>
          </cell>
          <cell r="F145">
            <v>16364789</v>
          </cell>
          <cell r="G145">
            <v>20969000</v>
          </cell>
        </row>
        <row r="146">
          <cell r="B146">
            <v>56108</v>
          </cell>
          <cell r="C146" t="str">
            <v>Kulturhuset foaje oppgradering</v>
          </cell>
          <cell r="F146">
            <v>20239</v>
          </cell>
          <cell r="G146">
            <v>0</v>
          </cell>
        </row>
        <row r="147">
          <cell r="A147">
            <v>5610801</v>
          </cell>
          <cell r="B147">
            <v>56108</v>
          </cell>
          <cell r="C147" t="str">
            <v>Kulturhuset foaje oppgradering</v>
          </cell>
          <cell r="D147">
            <v>5610801</v>
          </cell>
          <cell r="E147" t="str">
            <v>Kulturhuset foaje oppgradering</v>
          </cell>
          <cell r="F147">
            <v>20239</v>
          </cell>
          <cell r="G147">
            <v>0</v>
          </cell>
        </row>
        <row r="148">
          <cell r="B148">
            <v>56113</v>
          </cell>
          <cell r="C148" t="str">
            <v>Kinokino 3 etg. Filmkraft</v>
          </cell>
          <cell r="F148">
            <v>110000</v>
          </cell>
          <cell r="G148">
            <v>0</v>
          </cell>
        </row>
        <row r="149">
          <cell r="A149">
            <v>5611301</v>
          </cell>
          <cell r="B149">
            <v>56113</v>
          </cell>
          <cell r="C149" t="str">
            <v>Kinokino 3 etg. Filmkraft</v>
          </cell>
          <cell r="D149">
            <v>5611301</v>
          </cell>
          <cell r="E149" t="str">
            <v>Kinokino 3 etg. Filmkraft</v>
          </cell>
          <cell r="F149">
            <v>110000</v>
          </cell>
          <cell r="G149">
            <v>0</v>
          </cell>
        </row>
        <row r="150">
          <cell r="B150">
            <v>56201</v>
          </cell>
          <cell r="C150" t="str">
            <v>Kommunale boliger rehabilitering, ca 24 per år</v>
          </cell>
          <cell r="F150">
            <v>8337457</v>
          </cell>
          <cell r="G150">
            <v>9580000</v>
          </cell>
        </row>
        <row r="151">
          <cell r="A151">
            <v>5620101</v>
          </cell>
          <cell r="B151">
            <v>56201</v>
          </cell>
          <cell r="C151" t="str">
            <v>Kommunale boliger rehabilitering, ca 24 per år</v>
          </cell>
          <cell r="D151">
            <v>5620101</v>
          </cell>
          <cell r="E151" t="str">
            <v>Rehab Havnegata 5 A, leil 402</v>
          </cell>
          <cell r="F151">
            <v>20184</v>
          </cell>
          <cell r="G151">
            <v>0</v>
          </cell>
        </row>
        <row r="152">
          <cell r="A152">
            <v>5620102</v>
          </cell>
          <cell r="B152">
            <v>56201</v>
          </cell>
          <cell r="C152" t="str">
            <v>Kommunale boliger rehabilitering, ca 24 per år</v>
          </cell>
          <cell r="D152">
            <v>5620102</v>
          </cell>
          <cell r="E152" t="str">
            <v>Rehab Stavangerveien 32 C, leil 409</v>
          </cell>
          <cell r="F152">
            <v>11601</v>
          </cell>
          <cell r="G152">
            <v>0</v>
          </cell>
        </row>
        <row r="153">
          <cell r="A153">
            <v>5620103</v>
          </cell>
          <cell r="B153">
            <v>56201</v>
          </cell>
          <cell r="C153" t="str">
            <v>Kommunale boliger rehabilitering, ca 24 per år</v>
          </cell>
          <cell r="D153">
            <v>5620103</v>
          </cell>
          <cell r="E153" t="str">
            <v>Rehab Hanaveien 15, leil 607</v>
          </cell>
          <cell r="F153">
            <v>126340</v>
          </cell>
          <cell r="G153">
            <v>0</v>
          </cell>
        </row>
        <row r="154">
          <cell r="A154">
            <v>5620104</v>
          </cell>
          <cell r="B154">
            <v>56201</v>
          </cell>
          <cell r="C154" t="str">
            <v>Kommunale boliger rehabilitering, ca 24 per år</v>
          </cell>
          <cell r="D154">
            <v>5620104</v>
          </cell>
          <cell r="E154" t="str">
            <v>Rehab Nygårdsgata 17, leil 1</v>
          </cell>
          <cell r="F154">
            <v>22801</v>
          </cell>
          <cell r="G154">
            <v>0</v>
          </cell>
        </row>
        <row r="155">
          <cell r="A155">
            <v>5620106</v>
          </cell>
          <cell r="B155">
            <v>56201</v>
          </cell>
          <cell r="C155" t="str">
            <v>Kommunale boliger rehabilitering, ca 24 per år</v>
          </cell>
          <cell r="D155">
            <v>5620106</v>
          </cell>
          <cell r="E155" t="str">
            <v>Rehab Jærveien 17, leil 3</v>
          </cell>
          <cell r="F155">
            <v>68999</v>
          </cell>
          <cell r="G155">
            <v>0</v>
          </cell>
        </row>
        <row r="156">
          <cell r="A156">
            <v>5620107</v>
          </cell>
          <cell r="B156">
            <v>56201</v>
          </cell>
          <cell r="C156" t="str">
            <v>Kommunale boliger rehabilitering, ca 24 per år</v>
          </cell>
          <cell r="D156">
            <v>5620107</v>
          </cell>
          <cell r="E156" t="str">
            <v>Rehab Utslåtten 1 A</v>
          </cell>
          <cell r="F156">
            <v>504316</v>
          </cell>
          <cell r="G156">
            <v>0</v>
          </cell>
        </row>
        <row r="157">
          <cell r="A157">
            <v>5620108</v>
          </cell>
          <cell r="B157">
            <v>56201</v>
          </cell>
          <cell r="C157" t="str">
            <v>Kommunale boliger rehabilitering, ca 24 per år</v>
          </cell>
          <cell r="D157">
            <v>5620108</v>
          </cell>
          <cell r="E157" t="str">
            <v>Rehab Sørbøbakken 3, H0101</v>
          </cell>
          <cell r="F157">
            <v>21092</v>
          </cell>
          <cell r="G157">
            <v>0</v>
          </cell>
        </row>
        <row r="158">
          <cell r="A158">
            <v>5620110</v>
          </cell>
          <cell r="B158">
            <v>56201</v>
          </cell>
          <cell r="C158" t="str">
            <v>Kommunale boliger rehabilitering, ca 24 per år</v>
          </cell>
          <cell r="D158">
            <v>5620110</v>
          </cell>
          <cell r="E158" t="str">
            <v>Rehab Ullendalsverket 35 A</v>
          </cell>
          <cell r="F158">
            <v>120419</v>
          </cell>
          <cell r="G158">
            <v>0</v>
          </cell>
        </row>
        <row r="159">
          <cell r="A159">
            <v>5620111</v>
          </cell>
          <cell r="B159">
            <v>56201</v>
          </cell>
          <cell r="C159" t="str">
            <v>Kommunale boliger rehabilitering, ca 24 per år</v>
          </cell>
          <cell r="D159">
            <v>5620111</v>
          </cell>
          <cell r="E159" t="str">
            <v>Rehab Kjeldehagen 11 A</v>
          </cell>
          <cell r="F159">
            <v>16828</v>
          </cell>
          <cell r="G159">
            <v>0</v>
          </cell>
        </row>
        <row r="160">
          <cell r="A160">
            <v>5620112</v>
          </cell>
          <cell r="B160">
            <v>56201</v>
          </cell>
          <cell r="C160" t="str">
            <v>Kommunale boliger rehabilitering, ca 24 per år</v>
          </cell>
          <cell r="D160">
            <v>5620112</v>
          </cell>
          <cell r="E160" t="str">
            <v>Rehab Postveien 181 B</v>
          </cell>
          <cell r="F160">
            <v>165999</v>
          </cell>
          <cell r="G160">
            <v>0</v>
          </cell>
        </row>
        <row r="161">
          <cell r="A161">
            <v>5620113</v>
          </cell>
          <cell r="B161">
            <v>56201</v>
          </cell>
          <cell r="C161" t="str">
            <v>Kommunale boliger rehabilitering, ca 24 per år</v>
          </cell>
          <cell r="D161">
            <v>5620113</v>
          </cell>
          <cell r="E161" t="str">
            <v>Rehab Skogsbakken 74 A (2104545)</v>
          </cell>
          <cell r="F161">
            <v>436037</v>
          </cell>
          <cell r="G161">
            <v>0</v>
          </cell>
        </row>
        <row r="162">
          <cell r="A162">
            <v>5620114</v>
          </cell>
          <cell r="B162">
            <v>56201</v>
          </cell>
          <cell r="C162" t="str">
            <v>Kommunale boliger rehabilitering, ca 24 per år</v>
          </cell>
          <cell r="D162">
            <v>5620114</v>
          </cell>
          <cell r="E162" t="str">
            <v>Rehab Fossanvegen 366 B</v>
          </cell>
          <cell r="F162">
            <v>82464</v>
          </cell>
          <cell r="G162">
            <v>0</v>
          </cell>
        </row>
        <row r="163">
          <cell r="A163">
            <v>5620115</v>
          </cell>
          <cell r="B163">
            <v>56201</v>
          </cell>
          <cell r="C163" t="str">
            <v>Kommunale boliger rehabilitering, ca 24 per år</v>
          </cell>
          <cell r="D163">
            <v>5620115</v>
          </cell>
          <cell r="E163" t="str">
            <v>Rehab Fossanvegen 366 D</v>
          </cell>
          <cell r="F163">
            <v>106703</v>
          </cell>
          <cell r="G163">
            <v>0</v>
          </cell>
        </row>
        <row r="164">
          <cell r="A164">
            <v>5620116</v>
          </cell>
          <cell r="B164">
            <v>56201</v>
          </cell>
          <cell r="C164" t="str">
            <v>Kommunale boliger rehabilitering, ca 24 per år</v>
          </cell>
          <cell r="D164">
            <v>5620116</v>
          </cell>
          <cell r="E164" t="str">
            <v>Rehab Fossanvegen 368 A</v>
          </cell>
          <cell r="F164">
            <v>33380</v>
          </cell>
          <cell r="G164">
            <v>0</v>
          </cell>
        </row>
        <row r="165">
          <cell r="A165">
            <v>5620117</v>
          </cell>
          <cell r="B165">
            <v>56201</v>
          </cell>
          <cell r="C165" t="str">
            <v>Kommunale boliger rehabilitering, ca 24 per år</v>
          </cell>
          <cell r="D165">
            <v>5620117</v>
          </cell>
          <cell r="E165" t="str">
            <v>Rehab Fossanvegen 366 A</v>
          </cell>
          <cell r="F165">
            <v>204884</v>
          </cell>
          <cell r="G165">
            <v>0</v>
          </cell>
        </row>
        <row r="166">
          <cell r="A166">
            <v>5620118</v>
          </cell>
          <cell r="B166">
            <v>56201</v>
          </cell>
          <cell r="C166" t="str">
            <v>Kommunale boliger rehabilitering, ca 24 per år</v>
          </cell>
          <cell r="D166">
            <v>5620118</v>
          </cell>
          <cell r="E166" t="str">
            <v>Rehab Fossanvegen 366 C</v>
          </cell>
          <cell r="F166">
            <v>253903</v>
          </cell>
          <cell r="G166">
            <v>0</v>
          </cell>
        </row>
        <row r="167">
          <cell r="A167">
            <v>5620119</v>
          </cell>
          <cell r="B167">
            <v>56201</v>
          </cell>
          <cell r="C167" t="str">
            <v>Kommunale boliger rehabilitering, ca 24 per år</v>
          </cell>
          <cell r="D167">
            <v>5620119</v>
          </cell>
          <cell r="E167" t="str">
            <v>Rehab Holbergsgate 12</v>
          </cell>
          <cell r="F167">
            <v>540491</v>
          </cell>
          <cell r="G167">
            <v>0</v>
          </cell>
        </row>
        <row r="168">
          <cell r="A168">
            <v>5620120</v>
          </cell>
          <cell r="B168">
            <v>56201</v>
          </cell>
          <cell r="C168" t="str">
            <v>Kommunale boliger rehabilitering, ca 24 per år</v>
          </cell>
          <cell r="D168">
            <v>5620120</v>
          </cell>
          <cell r="E168" t="str">
            <v>Rehab Underberget 6</v>
          </cell>
          <cell r="F168">
            <v>208572</v>
          </cell>
          <cell r="G168">
            <v>0</v>
          </cell>
        </row>
        <row r="169">
          <cell r="A169">
            <v>5620121</v>
          </cell>
          <cell r="B169">
            <v>56201</v>
          </cell>
          <cell r="C169" t="str">
            <v>Kommunale boliger rehabilitering, ca 24 per år</v>
          </cell>
          <cell r="D169">
            <v>5620121</v>
          </cell>
          <cell r="E169" t="str">
            <v>Rehab Øyren 4,  leil 101</v>
          </cell>
          <cell r="F169">
            <v>169178</v>
          </cell>
          <cell r="G169">
            <v>0</v>
          </cell>
        </row>
        <row r="170">
          <cell r="A170">
            <v>5620122</v>
          </cell>
          <cell r="B170">
            <v>56201</v>
          </cell>
          <cell r="C170" t="str">
            <v>Kommunale boliger rehabilitering, ca 24 per år</v>
          </cell>
          <cell r="D170">
            <v>5620122</v>
          </cell>
          <cell r="E170" t="str">
            <v>Rehab Nygårdsgaten 17 E, leil 6010</v>
          </cell>
          <cell r="F170">
            <v>398674</v>
          </cell>
          <cell r="G170">
            <v>0</v>
          </cell>
        </row>
        <row r="171">
          <cell r="A171">
            <v>5620123</v>
          </cell>
          <cell r="B171">
            <v>56201</v>
          </cell>
          <cell r="C171" t="str">
            <v>Kommunale boliger rehabilitering, ca 24 per år</v>
          </cell>
          <cell r="D171">
            <v>5620123</v>
          </cell>
          <cell r="E171" t="str">
            <v>Rehab Hovemarka 30</v>
          </cell>
          <cell r="F171">
            <v>141685</v>
          </cell>
          <cell r="G171">
            <v>0</v>
          </cell>
        </row>
        <row r="172">
          <cell r="A172">
            <v>5620124</v>
          </cell>
          <cell r="B172">
            <v>56201</v>
          </cell>
          <cell r="C172" t="str">
            <v>Kommunale boliger rehabilitering, ca 24 per år</v>
          </cell>
          <cell r="D172">
            <v>5620124</v>
          </cell>
          <cell r="E172" t="str">
            <v>Rehab Traneveien 2 A</v>
          </cell>
          <cell r="F172">
            <v>92529</v>
          </cell>
          <cell r="G172">
            <v>0</v>
          </cell>
        </row>
        <row r="173">
          <cell r="A173">
            <v>5620125</v>
          </cell>
          <cell r="B173">
            <v>56201</v>
          </cell>
          <cell r="C173" t="str">
            <v>Kommunale boliger rehabilitering, ca 24 per år</v>
          </cell>
          <cell r="D173">
            <v>5620125</v>
          </cell>
          <cell r="E173" t="str">
            <v>Rehab Asperholen 85, leil 73</v>
          </cell>
          <cell r="F173">
            <v>261020</v>
          </cell>
          <cell r="G173">
            <v>0</v>
          </cell>
        </row>
        <row r="174">
          <cell r="A174">
            <v>5620126</v>
          </cell>
          <cell r="B174">
            <v>56201</v>
          </cell>
          <cell r="C174" t="str">
            <v>Kommunale boliger rehabilitering, ca 24 per år</v>
          </cell>
          <cell r="D174">
            <v>5620126</v>
          </cell>
          <cell r="E174" t="str">
            <v>Rehab utvendig Olinebakken 1 A</v>
          </cell>
          <cell r="F174">
            <v>186119</v>
          </cell>
          <cell r="G174">
            <v>0</v>
          </cell>
        </row>
        <row r="175">
          <cell r="A175">
            <v>5620127</v>
          </cell>
          <cell r="B175">
            <v>56201</v>
          </cell>
          <cell r="C175" t="str">
            <v>Kommunale boliger rehabilitering, ca 24 per år</v>
          </cell>
          <cell r="D175">
            <v>5620127</v>
          </cell>
          <cell r="E175" t="str">
            <v>Rehab Roald Amundsens gate 28 C, leil 140</v>
          </cell>
          <cell r="F175">
            <v>60752</v>
          </cell>
          <cell r="G175">
            <v>0</v>
          </cell>
        </row>
        <row r="176">
          <cell r="A176">
            <v>5620128</v>
          </cell>
          <cell r="B176">
            <v>56201</v>
          </cell>
          <cell r="C176" t="str">
            <v>Kommunale boliger rehabilitering, ca 24 per år</v>
          </cell>
          <cell r="D176">
            <v>5620128</v>
          </cell>
          <cell r="E176" t="str">
            <v>Rehab Krystallveien 55, leil 16</v>
          </cell>
          <cell r="F176">
            <v>292780</v>
          </cell>
          <cell r="G176">
            <v>0</v>
          </cell>
        </row>
        <row r="177">
          <cell r="A177">
            <v>5620129</v>
          </cell>
          <cell r="B177">
            <v>56201</v>
          </cell>
          <cell r="C177" t="str">
            <v>Kommunale boliger rehabilitering, ca 24 per år</v>
          </cell>
          <cell r="D177">
            <v>5620129</v>
          </cell>
          <cell r="E177" t="str">
            <v>Rehab Markveien 22, leil 212</v>
          </cell>
          <cell r="F177">
            <v>151985</v>
          </cell>
          <cell r="G177">
            <v>0</v>
          </cell>
        </row>
        <row r="178">
          <cell r="A178">
            <v>5620130</v>
          </cell>
          <cell r="B178">
            <v>56201</v>
          </cell>
          <cell r="C178" t="str">
            <v>Kommunale boliger rehabilitering, ca 24 per år</v>
          </cell>
          <cell r="D178">
            <v>5620130</v>
          </cell>
          <cell r="E178" t="str">
            <v>Rehab Sandvikbakken 28, leil153</v>
          </cell>
          <cell r="F178">
            <v>341786</v>
          </cell>
          <cell r="G178">
            <v>0</v>
          </cell>
        </row>
        <row r="179">
          <cell r="A179">
            <v>5620131</v>
          </cell>
          <cell r="B179">
            <v>56201</v>
          </cell>
          <cell r="C179" t="str">
            <v>Kommunale boliger rehabilitering, ca 24 per år</v>
          </cell>
          <cell r="D179">
            <v>5620131</v>
          </cell>
          <cell r="E179" t="str">
            <v>Rehab Nygårdsgaten 17 C, leil 6007</v>
          </cell>
          <cell r="F179">
            <v>128196</v>
          </cell>
          <cell r="G179">
            <v>0</v>
          </cell>
        </row>
        <row r="180">
          <cell r="A180">
            <v>5620132</v>
          </cell>
          <cell r="B180">
            <v>56201</v>
          </cell>
          <cell r="C180" t="str">
            <v>Kommunale boliger rehabilitering, ca 24 per år</v>
          </cell>
          <cell r="D180">
            <v>5620132</v>
          </cell>
          <cell r="E180" t="str">
            <v>Rehab Welhavensvei 21</v>
          </cell>
          <cell r="F180">
            <v>32092</v>
          </cell>
          <cell r="G180">
            <v>0</v>
          </cell>
        </row>
        <row r="181">
          <cell r="A181">
            <v>5620133</v>
          </cell>
          <cell r="B181">
            <v>56201</v>
          </cell>
          <cell r="C181" t="str">
            <v>Kommunale boliger rehabilitering, ca 24 per år</v>
          </cell>
          <cell r="D181">
            <v>5620133</v>
          </cell>
          <cell r="E181" t="str">
            <v>Rehab St..Olavs gate 46, leil 203</v>
          </cell>
          <cell r="F181">
            <v>21382</v>
          </cell>
          <cell r="G181">
            <v>0</v>
          </cell>
        </row>
        <row r="182">
          <cell r="A182">
            <v>5620134</v>
          </cell>
          <cell r="B182">
            <v>56201</v>
          </cell>
          <cell r="C182" t="str">
            <v>Kommunale boliger rehabilitering, ca 24 per år</v>
          </cell>
          <cell r="D182">
            <v>5620134</v>
          </cell>
          <cell r="E182" t="str">
            <v>Rehab Eventyrveien 14 A, leil 26</v>
          </cell>
          <cell r="F182">
            <v>305873</v>
          </cell>
          <cell r="G182">
            <v>0</v>
          </cell>
        </row>
        <row r="183">
          <cell r="A183">
            <v>5620135</v>
          </cell>
          <cell r="B183">
            <v>56201</v>
          </cell>
          <cell r="C183" t="str">
            <v>Kommunale boliger rehabilitering, ca 24 per år</v>
          </cell>
          <cell r="D183">
            <v>5620135</v>
          </cell>
          <cell r="E183" t="str">
            <v>Rehab Bjønnbåsen 3 A</v>
          </cell>
          <cell r="F183">
            <v>56008</v>
          </cell>
          <cell r="G183">
            <v>0</v>
          </cell>
        </row>
        <row r="184">
          <cell r="A184">
            <v>5620136</v>
          </cell>
          <cell r="B184">
            <v>56201</v>
          </cell>
          <cell r="C184" t="str">
            <v>Kommunale boliger rehabilitering, ca 24 per år</v>
          </cell>
          <cell r="D184">
            <v>5620136</v>
          </cell>
          <cell r="E184" t="str">
            <v>Rehab utvendig Bergebakken 17</v>
          </cell>
          <cell r="F184">
            <v>38530</v>
          </cell>
          <cell r="G184">
            <v>0</v>
          </cell>
        </row>
        <row r="185">
          <cell r="A185">
            <v>5620137</v>
          </cell>
          <cell r="B185">
            <v>56201</v>
          </cell>
          <cell r="C185" t="str">
            <v>Kommunale boliger rehabilitering, ca 24 per år</v>
          </cell>
          <cell r="D185">
            <v>5620137</v>
          </cell>
          <cell r="E185" t="str">
            <v>Rehab utvendig Bergebakken 19</v>
          </cell>
          <cell r="F185">
            <v>36887</v>
          </cell>
          <cell r="G185">
            <v>0</v>
          </cell>
        </row>
        <row r="186">
          <cell r="A186">
            <v>5620138</v>
          </cell>
          <cell r="B186">
            <v>56201</v>
          </cell>
          <cell r="C186" t="str">
            <v>Kommunale boliger rehabilitering, ca 24 per år</v>
          </cell>
          <cell r="D186">
            <v>5620138</v>
          </cell>
          <cell r="E186" t="str">
            <v>Rehab utvendig Langåkeren 2 B</v>
          </cell>
          <cell r="F186">
            <v>41594</v>
          </cell>
          <cell r="G186">
            <v>0</v>
          </cell>
        </row>
        <row r="187">
          <cell r="A187">
            <v>5620139</v>
          </cell>
          <cell r="B187">
            <v>56201</v>
          </cell>
          <cell r="C187" t="str">
            <v>Kommunale boliger rehabilitering, ca 24 per år</v>
          </cell>
          <cell r="D187">
            <v>5620139</v>
          </cell>
          <cell r="E187" t="str">
            <v>Rehab Gåshaugen 1</v>
          </cell>
          <cell r="F187">
            <v>92351</v>
          </cell>
          <cell r="G187">
            <v>0</v>
          </cell>
        </row>
        <row r="188">
          <cell r="A188">
            <v>5620140</v>
          </cell>
          <cell r="B188">
            <v>56201</v>
          </cell>
          <cell r="C188" t="str">
            <v>Kommunale boliger rehabilitering, ca 24 per år</v>
          </cell>
          <cell r="D188">
            <v>5620140</v>
          </cell>
          <cell r="E188" t="str">
            <v>Rehab utvendig Oalsgata 12</v>
          </cell>
          <cell r="F188">
            <v>156162</v>
          </cell>
          <cell r="G188">
            <v>0</v>
          </cell>
        </row>
        <row r="189">
          <cell r="A189">
            <v>5620141</v>
          </cell>
          <cell r="B189">
            <v>56201</v>
          </cell>
          <cell r="C189" t="str">
            <v>Kommunale boliger rehabilitering, ca 24 per år</v>
          </cell>
          <cell r="D189">
            <v>5620141</v>
          </cell>
          <cell r="E189" t="str">
            <v>Rehab Øygardsveien 7, leil 13</v>
          </cell>
          <cell r="F189">
            <v>73294</v>
          </cell>
          <cell r="G189">
            <v>0</v>
          </cell>
        </row>
        <row r="190">
          <cell r="A190">
            <v>5620142</v>
          </cell>
          <cell r="B190">
            <v>56201</v>
          </cell>
          <cell r="C190" t="str">
            <v>Kommunale boliger rehabilitering, ca 24 per år</v>
          </cell>
          <cell r="D190">
            <v>5620142</v>
          </cell>
          <cell r="E190" t="str">
            <v>Rehab Kanalgata 8, leil 305</v>
          </cell>
          <cell r="F190">
            <v>55270</v>
          </cell>
          <cell r="G190">
            <v>0</v>
          </cell>
        </row>
        <row r="191">
          <cell r="A191">
            <v>5620143</v>
          </cell>
          <cell r="B191">
            <v>56201</v>
          </cell>
          <cell r="C191" t="str">
            <v>Kommunale boliger rehabilitering, ca 24 per år</v>
          </cell>
          <cell r="D191">
            <v>5620143</v>
          </cell>
          <cell r="E191" t="str">
            <v>Rehab Teigen 5 B</v>
          </cell>
          <cell r="F191">
            <v>103717</v>
          </cell>
          <cell r="G191">
            <v>0</v>
          </cell>
        </row>
        <row r="192">
          <cell r="A192">
            <v>5620144</v>
          </cell>
          <cell r="B192">
            <v>56201</v>
          </cell>
          <cell r="C192" t="str">
            <v>Kommunale boliger rehabilitering, ca 24 per år</v>
          </cell>
          <cell r="D192">
            <v>5620144</v>
          </cell>
          <cell r="E192" t="str">
            <v>Rehab Hanaveien 15, leil 612</v>
          </cell>
          <cell r="F192">
            <v>18495</v>
          </cell>
          <cell r="G192">
            <v>0</v>
          </cell>
        </row>
        <row r="193">
          <cell r="A193">
            <v>5620145</v>
          </cell>
          <cell r="B193">
            <v>56201</v>
          </cell>
          <cell r="C193" t="str">
            <v>Kommunale boliger rehabilitering, ca 24 per år</v>
          </cell>
          <cell r="D193">
            <v>5620145</v>
          </cell>
          <cell r="E193" t="str">
            <v>Rehab Postveien 181 F</v>
          </cell>
          <cell r="F193">
            <v>445085</v>
          </cell>
          <cell r="G193">
            <v>0</v>
          </cell>
        </row>
        <row r="194">
          <cell r="A194">
            <v>5620146</v>
          </cell>
          <cell r="B194">
            <v>56201</v>
          </cell>
          <cell r="C194" t="str">
            <v>Kommunale boliger rehabilitering, ca 24 per år</v>
          </cell>
          <cell r="D194">
            <v>5620146</v>
          </cell>
          <cell r="E194" t="str">
            <v>Rehab Welhavensvei 29</v>
          </cell>
          <cell r="F194">
            <v>16831</v>
          </cell>
          <cell r="G194">
            <v>0</v>
          </cell>
        </row>
        <row r="195">
          <cell r="A195">
            <v>5620147</v>
          </cell>
          <cell r="B195">
            <v>56201</v>
          </cell>
          <cell r="C195" t="str">
            <v>Kommunale boliger rehabilitering, ca 24 per år</v>
          </cell>
          <cell r="D195">
            <v>5620147</v>
          </cell>
          <cell r="E195" t="str">
            <v>Rehab Welhavensvei 49</v>
          </cell>
          <cell r="F195">
            <v>82817</v>
          </cell>
          <cell r="G195">
            <v>0</v>
          </cell>
        </row>
        <row r="196">
          <cell r="A196">
            <v>5620148</v>
          </cell>
          <cell r="B196">
            <v>56201</v>
          </cell>
          <cell r="C196" t="str">
            <v>Kommunale boliger rehabilitering, ca 24 per år</v>
          </cell>
          <cell r="D196">
            <v>5620148</v>
          </cell>
          <cell r="E196" t="str">
            <v>Rehab Strandgata 91 C, leil 0105</v>
          </cell>
          <cell r="F196">
            <v>117078</v>
          </cell>
          <cell r="G196">
            <v>0</v>
          </cell>
        </row>
        <row r="197">
          <cell r="A197">
            <v>5620149</v>
          </cell>
          <cell r="B197">
            <v>56201</v>
          </cell>
          <cell r="C197" t="str">
            <v>Kommunale boliger rehabilitering, ca 24 per år</v>
          </cell>
          <cell r="D197">
            <v>5620149</v>
          </cell>
          <cell r="E197" t="str">
            <v>Rehab Krunemyr 3, leil U0103</v>
          </cell>
          <cell r="F197">
            <v>67557</v>
          </cell>
          <cell r="G197">
            <v>0</v>
          </cell>
        </row>
        <row r="198">
          <cell r="A198">
            <v>5620150</v>
          </cell>
          <cell r="B198">
            <v>56201</v>
          </cell>
          <cell r="C198" t="str">
            <v>Kommunale boliger rehabilitering, ca 24 per år</v>
          </cell>
          <cell r="D198">
            <v>5620150</v>
          </cell>
          <cell r="E198" t="str">
            <v>Rehab Nøtteveien 14 B, leil 23</v>
          </cell>
          <cell r="F198">
            <v>373427</v>
          </cell>
          <cell r="G198">
            <v>0</v>
          </cell>
        </row>
        <row r="199">
          <cell r="A199">
            <v>5620151</v>
          </cell>
          <cell r="B199">
            <v>56201</v>
          </cell>
          <cell r="C199" t="str">
            <v>Kommunale boliger rehabilitering, ca 24 per år</v>
          </cell>
          <cell r="D199">
            <v>5620151</v>
          </cell>
          <cell r="E199" t="str">
            <v>Rehab Holbergsgata 25, H0604</v>
          </cell>
          <cell r="F199">
            <v>22286</v>
          </cell>
          <cell r="G199">
            <v>0</v>
          </cell>
        </row>
        <row r="200">
          <cell r="A200">
            <v>5620152</v>
          </cell>
          <cell r="B200">
            <v>56201</v>
          </cell>
          <cell r="C200" t="str">
            <v>Kommunale boliger rehabilitering, ca 24 per år</v>
          </cell>
          <cell r="D200">
            <v>5620152</v>
          </cell>
          <cell r="E200" t="str">
            <v>Rehab Industrigata 4 B, leil 0303</v>
          </cell>
          <cell r="F200">
            <v>125921</v>
          </cell>
          <cell r="G200">
            <v>0</v>
          </cell>
        </row>
        <row r="201">
          <cell r="A201">
            <v>5620153</v>
          </cell>
          <cell r="B201">
            <v>56201</v>
          </cell>
          <cell r="C201" t="str">
            <v>Kommunale boliger rehabilitering, ca 24 per år</v>
          </cell>
          <cell r="D201">
            <v>5620153</v>
          </cell>
          <cell r="E201" t="str">
            <v>Rehab Moldberget 29 B, H0201</v>
          </cell>
          <cell r="F201">
            <v>14771</v>
          </cell>
          <cell r="G201">
            <v>0</v>
          </cell>
        </row>
        <row r="202">
          <cell r="A202">
            <v>5620154</v>
          </cell>
          <cell r="B202">
            <v>56201</v>
          </cell>
          <cell r="C202" t="str">
            <v>Kommunale boliger rehabilitering, ca 24 per år</v>
          </cell>
          <cell r="D202">
            <v>5620154</v>
          </cell>
          <cell r="E202" t="str">
            <v>Rehab Buggelandsbakken 24, leil 207</v>
          </cell>
          <cell r="F202">
            <v>51044</v>
          </cell>
          <cell r="G202">
            <v>0</v>
          </cell>
        </row>
        <row r="203">
          <cell r="A203">
            <v>5620155</v>
          </cell>
          <cell r="B203">
            <v>56201</v>
          </cell>
          <cell r="C203" t="str">
            <v>Kommunale boliger rehabilitering, ca 24 per år</v>
          </cell>
          <cell r="D203">
            <v>5620155</v>
          </cell>
          <cell r="E203" t="str">
            <v>Rehab Monsamyr vei 4 B, leil 202</v>
          </cell>
          <cell r="F203">
            <v>108009</v>
          </cell>
          <cell r="G203">
            <v>0</v>
          </cell>
        </row>
        <row r="204">
          <cell r="A204">
            <v>5620156</v>
          </cell>
          <cell r="B204">
            <v>56201</v>
          </cell>
          <cell r="C204" t="str">
            <v>Kommunale boliger rehabilitering, ca 24 per år</v>
          </cell>
          <cell r="D204">
            <v>5620156</v>
          </cell>
          <cell r="E204" t="str">
            <v>Rehab Anne Grimdalens vei 4 C, leil 32</v>
          </cell>
          <cell r="F204">
            <v>84015</v>
          </cell>
          <cell r="G204">
            <v>0</v>
          </cell>
        </row>
        <row r="205">
          <cell r="A205">
            <v>5620158</v>
          </cell>
          <cell r="B205">
            <v>56201</v>
          </cell>
          <cell r="C205" t="str">
            <v>Kommunale boliger rehabilitering, ca 24 per år</v>
          </cell>
          <cell r="D205">
            <v>5620158</v>
          </cell>
          <cell r="E205" t="str">
            <v>Rehab Sandvikbakken 36, leil 237</v>
          </cell>
          <cell r="F205">
            <v>389288</v>
          </cell>
          <cell r="G205">
            <v>0</v>
          </cell>
        </row>
        <row r="206">
          <cell r="A206">
            <v>5620159</v>
          </cell>
          <cell r="B206">
            <v>56201</v>
          </cell>
          <cell r="C206" t="str">
            <v>Kommunale boliger rehabilitering, ca 24 per år</v>
          </cell>
          <cell r="D206">
            <v>5620159</v>
          </cell>
          <cell r="E206" t="str">
            <v>Rehab Fossanvegen 368 B</v>
          </cell>
          <cell r="F206">
            <v>102291</v>
          </cell>
          <cell r="G206">
            <v>0</v>
          </cell>
        </row>
        <row r="207">
          <cell r="A207">
            <v>5620160</v>
          </cell>
          <cell r="B207">
            <v>56201</v>
          </cell>
          <cell r="C207" t="str">
            <v>Kommunale boliger rehabilitering, ca 24 per år</v>
          </cell>
          <cell r="D207">
            <v>5620160</v>
          </cell>
          <cell r="E207" t="str">
            <v>Rehab Øyren 6, H0101</v>
          </cell>
          <cell r="F207">
            <v>0</v>
          </cell>
          <cell r="G207">
            <v>0</v>
          </cell>
        </row>
        <row r="208">
          <cell r="A208">
            <v>5620161</v>
          </cell>
          <cell r="B208">
            <v>56201</v>
          </cell>
          <cell r="C208" t="str">
            <v>Kommunale boliger rehabilitering, ca 24 per år</v>
          </cell>
          <cell r="D208">
            <v>5620161</v>
          </cell>
          <cell r="E208" t="str">
            <v>Rehab Grovene 29 A</v>
          </cell>
          <cell r="F208">
            <v>73203</v>
          </cell>
          <cell r="G208">
            <v>0</v>
          </cell>
        </row>
        <row r="209">
          <cell r="A209">
            <v>5620162</v>
          </cell>
          <cell r="B209">
            <v>56201</v>
          </cell>
          <cell r="C209" t="str">
            <v>Kommunale boliger rehabilitering, ca 24 per år</v>
          </cell>
          <cell r="D209">
            <v>5620162</v>
          </cell>
          <cell r="E209" t="str">
            <v>Rehab Asperholen 79, leil 69</v>
          </cell>
          <cell r="F209">
            <v>62462</v>
          </cell>
          <cell r="G209">
            <v>0</v>
          </cell>
        </row>
        <row r="210">
          <cell r="A210">
            <v>5620199</v>
          </cell>
          <cell r="B210">
            <v>56201</v>
          </cell>
          <cell r="C210" t="str">
            <v>Kommunale boliger rehabilitering, ca 24 per år</v>
          </cell>
          <cell r="D210">
            <v>5620199</v>
          </cell>
          <cell r="E210" t="str">
            <v>Rehab kommunale boliger, budsjett</v>
          </cell>
          <cell r="F210">
            <v>0</v>
          </cell>
          <cell r="G210">
            <v>9580000</v>
          </cell>
        </row>
        <row r="211">
          <cell r="B211">
            <v>56203</v>
          </cell>
          <cell r="C211" t="str">
            <v>Boligsosial handlingsplan, kjøp boliger</v>
          </cell>
          <cell r="F211">
            <v>56197485</v>
          </cell>
          <cell r="G211">
            <v>61972000</v>
          </cell>
        </row>
        <row r="212">
          <cell r="A212">
            <v>5620300</v>
          </cell>
          <cell r="B212">
            <v>56203</v>
          </cell>
          <cell r="C212" t="str">
            <v>Boligsosial handlingsplan, kjøp boliger</v>
          </cell>
          <cell r="D212">
            <v>5620300</v>
          </cell>
          <cell r="E212" t="str">
            <v>Husbanktilskudd boliger</v>
          </cell>
          <cell r="F212">
            <v>-18747400</v>
          </cell>
          <cell r="G212">
            <v>0</v>
          </cell>
        </row>
        <row r="213">
          <cell r="A213">
            <v>5620301</v>
          </cell>
          <cell r="B213">
            <v>56203</v>
          </cell>
          <cell r="C213" t="str">
            <v>Boligsosial handlingsplan, kjøp boliger</v>
          </cell>
          <cell r="D213">
            <v>5620301</v>
          </cell>
          <cell r="E213" t="str">
            <v>Lundegeilen 22</v>
          </cell>
          <cell r="F213">
            <v>2093560</v>
          </cell>
          <cell r="G213">
            <v>0</v>
          </cell>
        </row>
        <row r="214">
          <cell r="A214">
            <v>5620302</v>
          </cell>
          <cell r="B214">
            <v>56203</v>
          </cell>
          <cell r="C214" t="str">
            <v>Boligsosial handlingsplan, kjøp boliger</v>
          </cell>
          <cell r="D214">
            <v>5620302</v>
          </cell>
          <cell r="E214" t="str">
            <v>Storgata 23, snr 4</v>
          </cell>
          <cell r="F214">
            <v>2165098</v>
          </cell>
          <cell r="G214">
            <v>0</v>
          </cell>
        </row>
        <row r="215">
          <cell r="A215">
            <v>5620303</v>
          </cell>
          <cell r="B215">
            <v>56203</v>
          </cell>
          <cell r="C215" t="str">
            <v>Boligsosial handlingsplan, kjøp boliger</v>
          </cell>
          <cell r="D215">
            <v>5620303</v>
          </cell>
          <cell r="E215" t="str">
            <v>Turkisveien 10 A, leil 103</v>
          </cell>
          <cell r="F215">
            <v>2035060</v>
          </cell>
          <cell r="G215">
            <v>0</v>
          </cell>
        </row>
        <row r="216">
          <cell r="A216">
            <v>5620304</v>
          </cell>
          <cell r="B216">
            <v>56203</v>
          </cell>
          <cell r="C216" t="str">
            <v>Boligsosial handlingsplan, kjøp boliger</v>
          </cell>
          <cell r="D216">
            <v>5620304</v>
          </cell>
          <cell r="E216" t="str">
            <v>Bjønnbåsen 1 B, snr 13</v>
          </cell>
          <cell r="F216">
            <v>1985494</v>
          </cell>
          <cell r="G216">
            <v>0</v>
          </cell>
        </row>
        <row r="217">
          <cell r="A217">
            <v>5620305</v>
          </cell>
          <cell r="B217">
            <v>56203</v>
          </cell>
          <cell r="C217" t="str">
            <v>Boligsosial handlingsplan, kjøp boliger</v>
          </cell>
          <cell r="D217">
            <v>5620305</v>
          </cell>
          <cell r="E217" t="str">
            <v>Eidsvollsgata 48 B</v>
          </cell>
          <cell r="F217">
            <v>1969256</v>
          </cell>
          <cell r="G217">
            <v>0</v>
          </cell>
        </row>
        <row r="218">
          <cell r="A218">
            <v>5620306</v>
          </cell>
          <cell r="B218">
            <v>56203</v>
          </cell>
          <cell r="C218" t="str">
            <v>Boligsosial handlingsplan, kjøp boliger</v>
          </cell>
          <cell r="D218">
            <v>5620306</v>
          </cell>
          <cell r="E218" t="str">
            <v>Turkisveien 20</v>
          </cell>
          <cell r="F218">
            <v>3602607</v>
          </cell>
          <cell r="G218">
            <v>0</v>
          </cell>
        </row>
        <row r="219">
          <cell r="A219">
            <v>5620307</v>
          </cell>
          <cell r="B219">
            <v>56203</v>
          </cell>
          <cell r="C219" t="str">
            <v>Boligsosial handlingsplan, kjøp boliger</v>
          </cell>
          <cell r="D219">
            <v>5620307</v>
          </cell>
          <cell r="E219" t="str">
            <v>Holbergsgate 33, leil 302</v>
          </cell>
          <cell r="F219">
            <v>2223072</v>
          </cell>
          <cell r="G219">
            <v>0</v>
          </cell>
        </row>
        <row r="220">
          <cell r="A220">
            <v>5620308</v>
          </cell>
          <cell r="B220">
            <v>56203</v>
          </cell>
          <cell r="C220" t="str">
            <v>Boligsosial handlingsplan, kjøp boliger</v>
          </cell>
          <cell r="D220">
            <v>5620308</v>
          </cell>
          <cell r="E220" t="str">
            <v>Solbakken 2 A, andel 208</v>
          </cell>
          <cell r="F220">
            <v>818683</v>
          </cell>
          <cell r="G220">
            <v>0</v>
          </cell>
        </row>
        <row r="221">
          <cell r="A221">
            <v>5620309</v>
          </cell>
          <cell r="B221">
            <v>56203</v>
          </cell>
          <cell r="C221" t="str">
            <v>Boligsosial handlingsplan, kjøp boliger</v>
          </cell>
          <cell r="D221">
            <v>5620309</v>
          </cell>
          <cell r="E221" t="str">
            <v>Strondavika 30</v>
          </cell>
          <cell r="F221">
            <v>2927592</v>
          </cell>
          <cell r="G221">
            <v>0</v>
          </cell>
        </row>
        <row r="222">
          <cell r="A222">
            <v>5620310</v>
          </cell>
          <cell r="B222">
            <v>56203</v>
          </cell>
          <cell r="C222" t="str">
            <v>Boligsosial handlingsplan, kjøp boliger</v>
          </cell>
          <cell r="D222">
            <v>5620310</v>
          </cell>
          <cell r="E222" t="str">
            <v>Postveien 86 E</v>
          </cell>
          <cell r="F222">
            <v>3802656</v>
          </cell>
          <cell r="G222">
            <v>0</v>
          </cell>
        </row>
        <row r="223">
          <cell r="A223">
            <v>5620311</v>
          </cell>
          <cell r="B223">
            <v>56203</v>
          </cell>
          <cell r="C223" t="str">
            <v>Boligsosial handlingsplan, kjøp boliger</v>
          </cell>
          <cell r="D223">
            <v>5620311</v>
          </cell>
          <cell r="E223" t="str">
            <v>Holbergsgate 35, snr 60</v>
          </cell>
          <cell r="F223">
            <v>1851458</v>
          </cell>
          <cell r="G223">
            <v>0</v>
          </cell>
        </row>
        <row r="224">
          <cell r="A224">
            <v>5620312</v>
          </cell>
          <cell r="B224">
            <v>56203</v>
          </cell>
          <cell r="C224" t="str">
            <v>Boligsosial handlingsplan, kjøp boliger</v>
          </cell>
          <cell r="D224">
            <v>5620312</v>
          </cell>
          <cell r="E224" t="str">
            <v>Gravarsveien 11, leil B1-101</v>
          </cell>
          <cell r="F224">
            <v>5000</v>
          </cell>
          <cell r="G224">
            <v>0</v>
          </cell>
        </row>
        <row r="225">
          <cell r="A225">
            <v>5620313</v>
          </cell>
          <cell r="B225">
            <v>56203</v>
          </cell>
          <cell r="C225" t="str">
            <v>Boligsosial handlingsplan, kjøp boliger</v>
          </cell>
          <cell r="D225">
            <v>5620313</v>
          </cell>
          <cell r="E225" t="str">
            <v>Gravarsveien 11, leil B1-104</v>
          </cell>
          <cell r="F225">
            <v>5000</v>
          </cell>
          <cell r="G225">
            <v>0</v>
          </cell>
        </row>
        <row r="226">
          <cell r="A226">
            <v>5620314</v>
          </cell>
          <cell r="B226">
            <v>56203</v>
          </cell>
          <cell r="C226" t="str">
            <v>Boligsosial handlingsplan, kjøp boliger</v>
          </cell>
          <cell r="D226">
            <v>5620314</v>
          </cell>
          <cell r="E226" t="str">
            <v>Gravarsveien 11, leil B3-101</v>
          </cell>
          <cell r="F226">
            <v>5000</v>
          </cell>
          <cell r="G226">
            <v>0</v>
          </cell>
        </row>
        <row r="227">
          <cell r="A227">
            <v>5620315</v>
          </cell>
          <cell r="B227">
            <v>56203</v>
          </cell>
          <cell r="C227" t="str">
            <v>Boligsosial handlingsplan, kjøp boliger</v>
          </cell>
          <cell r="D227">
            <v>5620315</v>
          </cell>
          <cell r="E227" t="str">
            <v>Gravarsveien 11, leil B2-104</v>
          </cell>
          <cell r="F227">
            <v>2209335</v>
          </cell>
          <cell r="G227">
            <v>0</v>
          </cell>
        </row>
        <row r="228">
          <cell r="A228">
            <v>5620316</v>
          </cell>
          <cell r="B228">
            <v>56203</v>
          </cell>
          <cell r="C228" t="str">
            <v>Boligsosial handlingsplan, kjøp boliger</v>
          </cell>
          <cell r="D228">
            <v>5620316</v>
          </cell>
          <cell r="E228" t="str">
            <v>Havnegata 5 A, snr 17</v>
          </cell>
          <cell r="F228">
            <v>42990</v>
          </cell>
          <cell r="G228">
            <v>0</v>
          </cell>
        </row>
        <row r="229">
          <cell r="A229">
            <v>5620317</v>
          </cell>
          <cell r="B229">
            <v>56203</v>
          </cell>
          <cell r="C229" t="str">
            <v>Boligsosial handlingsplan, kjøp boliger</v>
          </cell>
          <cell r="D229">
            <v>5620317</v>
          </cell>
          <cell r="E229" t="str">
            <v>Storgata 23, bolig 209</v>
          </cell>
          <cell r="F229">
            <v>2093912</v>
          </cell>
          <cell r="G229">
            <v>0</v>
          </cell>
        </row>
        <row r="230">
          <cell r="A230">
            <v>5620318</v>
          </cell>
          <cell r="B230">
            <v>56203</v>
          </cell>
          <cell r="C230" t="str">
            <v>Boligsosial handlingsplan, kjøp boliger</v>
          </cell>
          <cell r="D230">
            <v>5620318</v>
          </cell>
          <cell r="E230" t="str">
            <v>Hafrakveien 119</v>
          </cell>
          <cell r="F230">
            <v>3562794</v>
          </cell>
          <cell r="G230">
            <v>0</v>
          </cell>
        </row>
        <row r="231">
          <cell r="A231">
            <v>5620319</v>
          </cell>
          <cell r="B231">
            <v>56203</v>
          </cell>
          <cell r="C231" t="str">
            <v>Boligsosial handlingsplan, kjøp boliger</v>
          </cell>
          <cell r="D231">
            <v>5620319</v>
          </cell>
          <cell r="E231" t="str">
            <v>Daleveien 2, snr 23</v>
          </cell>
          <cell r="F231">
            <v>1999451</v>
          </cell>
          <cell r="G231">
            <v>0</v>
          </cell>
        </row>
        <row r="232">
          <cell r="A232">
            <v>5620320</v>
          </cell>
          <cell r="B232">
            <v>56203</v>
          </cell>
          <cell r="C232" t="str">
            <v>Boligsosial handlingsplan, kjøp boliger</v>
          </cell>
          <cell r="D232">
            <v>5620320</v>
          </cell>
          <cell r="E232" t="str">
            <v>Dagrosveien 2 B</v>
          </cell>
          <cell r="F232">
            <v>2744447</v>
          </cell>
          <cell r="G232">
            <v>0</v>
          </cell>
        </row>
        <row r="233">
          <cell r="A233">
            <v>5620321</v>
          </cell>
          <cell r="B233">
            <v>56203</v>
          </cell>
          <cell r="C233" t="str">
            <v>Boligsosial handlingsplan, kjøp boliger</v>
          </cell>
          <cell r="D233">
            <v>5620321</v>
          </cell>
          <cell r="E233" t="str">
            <v>Helmikhagen 13 B</v>
          </cell>
          <cell r="F233">
            <v>2714121</v>
          </cell>
          <cell r="G233">
            <v>0</v>
          </cell>
        </row>
        <row r="234">
          <cell r="A234">
            <v>5620322</v>
          </cell>
          <cell r="B234">
            <v>56203</v>
          </cell>
          <cell r="C234" t="str">
            <v>Boligsosial handlingsplan, kjøp boliger</v>
          </cell>
          <cell r="D234">
            <v>5620322</v>
          </cell>
          <cell r="E234" t="str">
            <v>Tårnfalkveien 39</v>
          </cell>
          <cell r="F234">
            <v>3610419</v>
          </cell>
          <cell r="G234">
            <v>0</v>
          </cell>
        </row>
        <row r="235">
          <cell r="A235">
            <v>5620323</v>
          </cell>
          <cell r="B235">
            <v>56203</v>
          </cell>
          <cell r="C235" t="str">
            <v>Boligsosial handlingsplan, kjøp boliger</v>
          </cell>
          <cell r="D235">
            <v>5620323</v>
          </cell>
          <cell r="E235" t="str">
            <v>Kvernhusbakken 6</v>
          </cell>
          <cell r="F235">
            <v>3505642</v>
          </cell>
          <cell r="G235">
            <v>0</v>
          </cell>
        </row>
        <row r="236">
          <cell r="A236">
            <v>5620324</v>
          </cell>
          <cell r="B236">
            <v>56203</v>
          </cell>
          <cell r="C236" t="str">
            <v>Boligsosial handlingsplan, kjøp boliger</v>
          </cell>
          <cell r="D236">
            <v>5620324</v>
          </cell>
          <cell r="E236" t="str">
            <v>Daleveien 2 A, snr 22</v>
          </cell>
          <cell r="F236">
            <v>2005198</v>
          </cell>
          <cell r="G236">
            <v>0</v>
          </cell>
        </row>
        <row r="237">
          <cell r="A237">
            <v>5620325</v>
          </cell>
          <cell r="B237">
            <v>56203</v>
          </cell>
          <cell r="C237" t="str">
            <v>Boligsosial handlingsplan, kjøp boliger</v>
          </cell>
          <cell r="D237">
            <v>5620325</v>
          </cell>
          <cell r="E237" t="str">
            <v>Sandvedbøen 75</v>
          </cell>
          <cell r="F237">
            <v>3484596</v>
          </cell>
          <cell r="G237">
            <v>0</v>
          </cell>
        </row>
        <row r="238">
          <cell r="A238">
            <v>5620326</v>
          </cell>
          <cell r="B238">
            <v>56203</v>
          </cell>
          <cell r="C238" t="str">
            <v>Boligsosial handlingsplan, kjøp boliger</v>
          </cell>
          <cell r="D238">
            <v>5620326</v>
          </cell>
          <cell r="E238" t="str">
            <v>Solbakken 2 A, andel 206</v>
          </cell>
          <cell r="F238">
            <v>762840</v>
          </cell>
          <cell r="G238">
            <v>0</v>
          </cell>
        </row>
        <row r="239">
          <cell r="A239">
            <v>5620327</v>
          </cell>
          <cell r="B239">
            <v>56203</v>
          </cell>
          <cell r="C239" t="str">
            <v>Boligsosial handlingsplan, kjøp boliger</v>
          </cell>
          <cell r="D239">
            <v>5620327</v>
          </cell>
          <cell r="E239" t="str">
            <v>Solbakken 2 A, andel 210</v>
          </cell>
          <cell r="F239">
            <v>812840</v>
          </cell>
          <cell r="G239">
            <v>0</v>
          </cell>
        </row>
        <row r="240">
          <cell r="A240">
            <v>5620328</v>
          </cell>
          <cell r="B240">
            <v>56203</v>
          </cell>
          <cell r="C240" t="str">
            <v>Boligsosial handlingsplan, kjøp boliger</v>
          </cell>
          <cell r="D240">
            <v>5620328</v>
          </cell>
          <cell r="E240" t="str">
            <v>Solbakken 2 A, andel 211</v>
          </cell>
          <cell r="F240">
            <v>847840</v>
          </cell>
          <cell r="G240">
            <v>0</v>
          </cell>
        </row>
        <row r="241">
          <cell r="A241">
            <v>5620329</v>
          </cell>
          <cell r="B241">
            <v>56203</v>
          </cell>
          <cell r="C241" t="str">
            <v>Boligsosial handlingsplan, kjøp boliger</v>
          </cell>
          <cell r="D241">
            <v>5620329</v>
          </cell>
          <cell r="E241" t="str">
            <v>Solbakken 2 A, andel 205</v>
          </cell>
          <cell r="F241">
            <v>822840</v>
          </cell>
          <cell r="G241">
            <v>0</v>
          </cell>
        </row>
        <row r="242">
          <cell r="A242">
            <v>5620330</v>
          </cell>
          <cell r="B242">
            <v>56203</v>
          </cell>
          <cell r="C242" t="str">
            <v>Boligsosial handlingsplan, kjøp boliger</v>
          </cell>
          <cell r="D242">
            <v>5620330</v>
          </cell>
          <cell r="E242" t="str">
            <v>Kjeldehagen 11 B</v>
          </cell>
          <cell r="F242">
            <v>1963382</v>
          </cell>
          <cell r="G242">
            <v>0</v>
          </cell>
        </row>
        <row r="243">
          <cell r="A243">
            <v>5620331</v>
          </cell>
          <cell r="B243">
            <v>56203</v>
          </cell>
          <cell r="C243" t="str">
            <v>Boligsosial handlingsplan, kjøp boliger</v>
          </cell>
          <cell r="D243">
            <v>5620331</v>
          </cell>
          <cell r="E243" t="str">
            <v>Solbakken 2 A, andel 201</v>
          </cell>
          <cell r="F243">
            <v>1037840</v>
          </cell>
          <cell r="G243">
            <v>0</v>
          </cell>
        </row>
        <row r="244">
          <cell r="A244">
            <v>5620332</v>
          </cell>
          <cell r="B244">
            <v>56203</v>
          </cell>
          <cell r="C244" t="str">
            <v>Boligsosial handlingsplan, kjøp boliger</v>
          </cell>
          <cell r="D244">
            <v>5620332</v>
          </cell>
          <cell r="E244" t="str">
            <v>Parkveien 19J</v>
          </cell>
          <cell r="F244">
            <v>3285757</v>
          </cell>
          <cell r="G244">
            <v>0</v>
          </cell>
        </row>
        <row r="245">
          <cell r="A245">
            <v>5620333</v>
          </cell>
          <cell r="B245">
            <v>56203</v>
          </cell>
          <cell r="C245" t="str">
            <v>Boligsosial handlingsplan, kjøp boliger</v>
          </cell>
          <cell r="D245">
            <v>5620333</v>
          </cell>
          <cell r="E245" t="str">
            <v>Solbakken 2A, andel 102</v>
          </cell>
          <cell r="F245">
            <v>9850</v>
          </cell>
          <cell r="G245">
            <v>0</v>
          </cell>
        </row>
        <row r="246">
          <cell r="A246">
            <v>5620334</v>
          </cell>
          <cell r="B246">
            <v>56203</v>
          </cell>
          <cell r="C246" t="str">
            <v>Boligsosial handlingsplan, kjøp boliger</v>
          </cell>
          <cell r="D246">
            <v>5620334</v>
          </cell>
          <cell r="E246" t="str">
            <v>Solbakken 2A, andel 212</v>
          </cell>
          <cell r="F246">
            <v>812840</v>
          </cell>
          <cell r="G246">
            <v>0</v>
          </cell>
        </row>
        <row r="247">
          <cell r="A247">
            <v>5620335</v>
          </cell>
          <cell r="B247">
            <v>56203</v>
          </cell>
          <cell r="C247" t="str">
            <v>Boligsosial handlingsplan, kjøp boliger</v>
          </cell>
          <cell r="D247">
            <v>5620335</v>
          </cell>
          <cell r="E247" t="str">
            <v>Rossalandtunet 9 A</v>
          </cell>
          <cell r="F247">
            <v>2312843</v>
          </cell>
          <cell r="G247">
            <v>0</v>
          </cell>
        </row>
        <row r="248">
          <cell r="A248">
            <v>5620336</v>
          </cell>
          <cell r="B248">
            <v>56203</v>
          </cell>
          <cell r="C248" t="str">
            <v>Boligsosial handlingsplan, kjøp boliger</v>
          </cell>
          <cell r="D248">
            <v>5620336</v>
          </cell>
          <cell r="E248" t="str">
            <v>Sandvedhagen 1 C - 103 (2103503)</v>
          </cell>
          <cell r="F248">
            <v>9870</v>
          </cell>
          <cell r="G248">
            <v>0</v>
          </cell>
        </row>
        <row r="249">
          <cell r="A249">
            <v>5620337</v>
          </cell>
          <cell r="B249">
            <v>56203</v>
          </cell>
          <cell r="C249" t="str">
            <v>Boligsosial handlingsplan, kjøp boliger</v>
          </cell>
          <cell r="D249">
            <v>5620337</v>
          </cell>
          <cell r="E249" t="str">
            <v>Sandvedhagen 1 C - 203 (2103504)</v>
          </cell>
          <cell r="F249">
            <v>10046</v>
          </cell>
          <cell r="G249">
            <v>0</v>
          </cell>
        </row>
        <row r="250">
          <cell r="A250">
            <v>5620338</v>
          </cell>
          <cell r="B250">
            <v>56203</v>
          </cell>
          <cell r="C250" t="str">
            <v>Boligsosial handlingsplan, kjøp boliger</v>
          </cell>
          <cell r="D250">
            <v>5620338</v>
          </cell>
          <cell r="E250" t="str">
            <v>Tronesgeilen 11 B</v>
          </cell>
          <cell r="F250">
            <v>3434535</v>
          </cell>
          <cell r="G250">
            <v>0</v>
          </cell>
        </row>
        <row r="251">
          <cell r="A251">
            <v>5620339</v>
          </cell>
          <cell r="B251">
            <v>56203</v>
          </cell>
          <cell r="C251" t="str">
            <v>Boligsosial handlingsplan, kjøp boliger</v>
          </cell>
          <cell r="D251">
            <v>5620339</v>
          </cell>
          <cell r="E251" t="str">
            <v>Solbakken 2 A, andel 203</v>
          </cell>
          <cell r="F251">
            <v>776162</v>
          </cell>
          <cell r="G251">
            <v>0</v>
          </cell>
        </row>
        <row r="252">
          <cell r="A252">
            <v>5620399</v>
          </cell>
          <cell r="B252">
            <v>56203</v>
          </cell>
          <cell r="C252" t="str">
            <v>Boligsosial handlingsplan, kjøp boliger</v>
          </cell>
          <cell r="D252">
            <v>5620399</v>
          </cell>
          <cell r="E252" t="str">
            <v>Boligsosial handlingsplan, kjøp boliger, budsjett</v>
          </cell>
          <cell r="F252">
            <v>4582960</v>
          </cell>
          <cell r="G252">
            <v>61972000</v>
          </cell>
        </row>
        <row r="253">
          <cell r="B253">
            <v>56205</v>
          </cell>
          <cell r="C253" t="str">
            <v>Omsorgsbygg rehabilitering</v>
          </cell>
          <cell r="F253">
            <v>3433933</v>
          </cell>
          <cell r="G253">
            <v>2393000</v>
          </cell>
        </row>
        <row r="254">
          <cell r="A254">
            <v>5620501</v>
          </cell>
          <cell r="B254">
            <v>56205</v>
          </cell>
          <cell r="C254" t="str">
            <v>Omsorgsbygg rehabilitering</v>
          </cell>
          <cell r="D254">
            <v>5620501</v>
          </cell>
          <cell r="E254" t="str">
            <v>Rehab Rovik boas (2601703)</v>
          </cell>
          <cell r="F254">
            <v>27602</v>
          </cell>
          <cell r="G254">
            <v>0</v>
          </cell>
        </row>
        <row r="255">
          <cell r="A255">
            <v>5620502</v>
          </cell>
          <cell r="B255">
            <v>56205</v>
          </cell>
          <cell r="C255" t="str">
            <v>Omsorgsbygg rehabilitering</v>
          </cell>
          <cell r="D255">
            <v>5620502</v>
          </cell>
          <cell r="E255" t="str">
            <v>Rehab Åse boas (2601704)</v>
          </cell>
          <cell r="F255">
            <v>288837</v>
          </cell>
          <cell r="G255">
            <v>0</v>
          </cell>
        </row>
        <row r="256">
          <cell r="A256">
            <v>5620503</v>
          </cell>
          <cell r="B256">
            <v>56205</v>
          </cell>
          <cell r="C256" t="str">
            <v>Omsorgsbygg rehabilitering</v>
          </cell>
          <cell r="D256">
            <v>5620503</v>
          </cell>
          <cell r="E256" t="str">
            <v>Rehab serviceleiligheter (2601710)</v>
          </cell>
          <cell r="F256">
            <v>46134</v>
          </cell>
          <cell r="G256">
            <v>0</v>
          </cell>
        </row>
        <row r="257">
          <cell r="A257">
            <v>5620505</v>
          </cell>
          <cell r="B257">
            <v>56205</v>
          </cell>
          <cell r="C257" t="str">
            <v>Omsorgsbygg rehabilitering</v>
          </cell>
          <cell r="D257">
            <v>5620505</v>
          </cell>
          <cell r="E257" t="str">
            <v>Rehab EFF enheter (2601713)</v>
          </cell>
          <cell r="F257">
            <v>27693</v>
          </cell>
          <cell r="G257">
            <v>0</v>
          </cell>
        </row>
        <row r="258">
          <cell r="A258">
            <v>5620506</v>
          </cell>
          <cell r="B258">
            <v>56205</v>
          </cell>
          <cell r="C258" t="str">
            <v>Omsorgsbygg rehabilitering</v>
          </cell>
          <cell r="D258">
            <v>5620506</v>
          </cell>
          <cell r="E258" t="str">
            <v>Rehab Riska boas (2601714)</v>
          </cell>
          <cell r="F258">
            <v>787377</v>
          </cell>
          <cell r="G258">
            <v>0</v>
          </cell>
        </row>
        <row r="259">
          <cell r="A259">
            <v>5620507</v>
          </cell>
          <cell r="B259">
            <v>56205</v>
          </cell>
          <cell r="C259" t="str">
            <v>Omsorgsbygg rehabilitering</v>
          </cell>
          <cell r="D259">
            <v>5620507</v>
          </cell>
          <cell r="E259" t="str">
            <v>Rehab serviceleiligheter 2020</v>
          </cell>
          <cell r="F259">
            <v>1815968</v>
          </cell>
          <cell r="G259">
            <v>0</v>
          </cell>
        </row>
        <row r="260">
          <cell r="A260">
            <v>5620510</v>
          </cell>
          <cell r="B260">
            <v>56205</v>
          </cell>
          <cell r="C260" t="str">
            <v>Omsorgsbygg rehabilitering</v>
          </cell>
          <cell r="D260">
            <v>5620510</v>
          </cell>
          <cell r="E260" t="str">
            <v>Rehab Riska boas 2020</v>
          </cell>
          <cell r="F260">
            <v>213526</v>
          </cell>
          <cell r="G260">
            <v>0</v>
          </cell>
        </row>
        <row r="261">
          <cell r="A261">
            <v>5620511</v>
          </cell>
          <cell r="B261">
            <v>56205</v>
          </cell>
          <cell r="C261" t="str">
            <v>Omsorgsbygg rehabilitering</v>
          </cell>
          <cell r="D261">
            <v>5620511</v>
          </cell>
          <cell r="E261" t="str">
            <v>Rehab Trones boas 2020</v>
          </cell>
          <cell r="F261">
            <v>226796</v>
          </cell>
          <cell r="G261">
            <v>0</v>
          </cell>
        </row>
        <row r="262">
          <cell r="A262">
            <v>5620599</v>
          </cell>
          <cell r="B262">
            <v>56205</v>
          </cell>
          <cell r="C262" t="str">
            <v>Omsorgsbygg rehabilitering</v>
          </cell>
          <cell r="D262">
            <v>5620599</v>
          </cell>
          <cell r="E262" t="str">
            <v>Rehab omsorgsbygg, budsjett</v>
          </cell>
          <cell r="F262">
            <v>0</v>
          </cell>
          <cell r="G262">
            <v>2393000</v>
          </cell>
        </row>
        <row r="263">
          <cell r="B263">
            <v>56206</v>
          </cell>
          <cell r="C263" t="str">
            <v>Boliger for vanskeligstilte, tun</v>
          </cell>
          <cell r="F263">
            <v>1815233</v>
          </cell>
          <cell r="G263">
            <v>-3064000</v>
          </cell>
        </row>
        <row r="264">
          <cell r="A264">
            <v>5620601</v>
          </cell>
          <cell r="B264">
            <v>56206</v>
          </cell>
          <cell r="C264" t="str">
            <v>Boliger for vanskeligstilte, tun</v>
          </cell>
          <cell r="D264">
            <v>5620601</v>
          </cell>
          <cell r="E264" t="str">
            <v>Tun Stokkastø (2103101)</v>
          </cell>
          <cell r="F264">
            <v>612284</v>
          </cell>
          <cell r="G264">
            <v>1000000</v>
          </cell>
        </row>
        <row r="265">
          <cell r="A265">
            <v>5620602</v>
          </cell>
          <cell r="B265">
            <v>56206</v>
          </cell>
          <cell r="C265" t="str">
            <v>Boliger for vanskeligstilte, tun</v>
          </cell>
          <cell r="D265">
            <v>5620602</v>
          </cell>
          <cell r="E265" t="str">
            <v>Tun Foss-Eikeland (2103102)</v>
          </cell>
          <cell r="F265">
            <v>25276</v>
          </cell>
          <cell r="G265">
            <v>1000000</v>
          </cell>
        </row>
        <row r="266">
          <cell r="A266">
            <v>5620603</v>
          </cell>
          <cell r="B266">
            <v>56206</v>
          </cell>
          <cell r="C266" t="str">
            <v>Boliger for vanskeligstilte, tun</v>
          </cell>
          <cell r="D266">
            <v>5620603</v>
          </cell>
          <cell r="E266" t="str">
            <v>Tun Håbafjell/Brattebø (2103107)</v>
          </cell>
          <cell r="F266">
            <v>387593</v>
          </cell>
          <cell r="G266">
            <v>0</v>
          </cell>
        </row>
        <row r="267">
          <cell r="A267">
            <v>5620604</v>
          </cell>
          <cell r="B267">
            <v>56206</v>
          </cell>
          <cell r="C267" t="str">
            <v>Boliger for vanskeligstilte, tun</v>
          </cell>
          <cell r="D267">
            <v>5620604</v>
          </cell>
          <cell r="E267" t="str">
            <v>Tun Hesthammar</v>
          </cell>
          <cell r="F267">
            <v>790080</v>
          </cell>
          <cell r="G267">
            <v>0</v>
          </cell>
        </row>
        <row r="268">
          <cell r="A268">
            <v>5620699</v>
          </cell>
          <cell r="B268">
            <v>56206</v>
          </cell>
          <cell r="C268" t="str">
            <v>Boliger for vanskeligstilte, tun</v>
          </cell>
          <cell r="D268">
            <v>5620699</v>
          </cell>
          <cell r="E268" t="str">
            <v>Tun, budsjett</v>
          </cell>
          <cell r="F268">
            <v>0</v>
          </cell>
          <cell r="G268">
            <v>-5064000</v>
          </cell>
        </row>
        <row r="269">
          <cell r="B269">
            <v>56207</v>
          </cell>
          <cell r="C269" t="str">
            <v>Boliger for vanskeligstilte, småhus</v>
          </cell>
          <cell r="F269">
            <v>6501219</v>
          </cell>
          <cell r="G269">
            <v>7319000</v>
          </cell>
        </row>
        <row r="270">
          <cell r="A270">
            <v>5620701</v>
          </cell>
          <cell r="B270">
            <v>56207</v>
          </cell>
          <cell r="C270" t="str">
            <v>Boliger for vanskeligstilte, småhus</v>
          </cell>
          <cell r="D270">
            <v>5620701</v>
          </cell>
          <cell r="E270" t="str">
            <v>Småhus Helgeland (2500404)</v>
          </cell>
          <cell r="F270">
            <v>454046</v>
          </cell>
          <cell r="G270">
            <v>0</v>
          </cell>
        </row>
        <row r="271">
          <cell r="A271">
            <v>5620702</v>
          </cell>
          <cell r="B271">
            <v>56207</v>
          </cell>
          <cell r="C271" t="str">
            <v>Boliger for vanskeligstilte, småhus</v>
          </cell>
          <cell r="D271">
            <v>5620702</v>
          </cell>
          <cell r="E271" t="str">
            <v>Småhus Bogafjell (2500406)</v>
          </cell>
          <cell r="F271">
            <v>6033012</v>
          </cell>
          <cell r="G271">
            <v>0</v>
          </cell>
        </row>
        <row r="272">
          <cell r="A272">
            <v>5620799</v>
          </cell>
          <cell r="B272">
            <v>56207</v>
          </cell>
          <cell r="C272" t="str">
            <v>Boliger for vanskeligstilte, småhus</v>
          </cell>
          <cell r="D272">
            <v>5620799</v>
          </cell>
          <cell r="E272" t="str">
            <v>Småhus, budsjett</v>
          </cell>
          <cell r="F272">
            <v>14162</v>
          </cell>
          <cell r="G272">
            <v>7319000</v>
          </cell>
        </row>
        <row r="273">
          <cell r="B273">
            <v>56208</v>
          </cell>
          <cell r="C273" t="str">
            <v>Luragata 31</v>
          </cell>
          <cell r="F273">
            <v>456138</v>
          </cell>
          <cell r="G273">
            <v>788000</v>
          </cell>
        </row>
        <row r="274">
          <cell r="A274">
            <v>5620801</v>
          </cell>
          <cell r="B274">
            <v>56208</v>
          </cell>
          <cell r="C274" t="str">
            <v>Luragata 31</v>
          </cell>
          <cell r="D274">
            <v>5620801</v>
          </cell>
          <cell r="E274" t="str">
            <v>Luragata 31 (2105300)</v>
          </cell>
          <cell r="F274">
            <v>456138</v>
          </cell>
          <cell r="G274">
            <v>788000</v>
          </cell>
        </row>
        <row r="275">
          <cell r="B275">
            <v>56209</v>
          </cell>
          <cell r="C275" t="str">
            <v>Ombygging Skeianegt. 14</v>
          </cell>
          <cell r="F275">
            <v>77246</v>
          </cell>
          <cell r="G275">
            <v>1858000</v>
          </cell>
        </row>
        <row r="276">
          <cell r="A276">
            <v>5620901</v>
          </cell>
          <cell r="B276">
            <v>56209</v>
          </cell>
          <cell r="C276" t="str">
            <v>Ombygging Skeianegt. 14</v>
          </cell>
          <cell r="D276">
            <v>5620901</v>
          </cell>
          <cell r="E276" t="str">
            <v>Ombygging Skeianegt. 14 (2104600)</v>
          </cell>
          <cell r="F276">
            <v>77246</v>
          </cell>
          <cell r="G276">
            <v>1858000</v>
          </cell>
        </row>
        <row r="277">
          <cell r="B277">
            <v>56210</v>
          </cell>
          <cell r="C277" t="str">
            <v>EFF-boliger Olsokveien</v>
          </cell>
          <cell r="F277">
            <v>6755300</v>
          </cell>
          <cell r="G277">
            <v>15633000</v>
          </cell>
        </row>
        <row r="278">
          <cell r="A278">
            <v>5621001</v>
          </cell>
          <cell r="B278">
            <v>56210</v>
          </cell>
          <cell r="C278" t="str">
            <v>EFF-boliger Olsokveien</v>
          </cell>
          <cell r="D278">
            <v>5621001</v>
          </cell>
          <cell r="E278" t="str">
            <v>EFF-boliger Olsokveien (2103400)</v>
          </cell>
          <cell r="F278">
            <v>6755300</v>
          </cell>
          <cell r="G278">
            <v>15633000</v>
          </cell>
        </row>
        <row r="279">
          <cell r="B279">
            <v>56211</v>
          </cell>
          <cell r="C279" t="str">
            <v>Omsorgsboliger adferdsutfordringer Bråstein</v>
          </cell>
          <cell r="F279">
            <v>206322</v>
          </cell>
          <cell r="G279">
            <v>0</v>
          </cell>
        </row>
        <row r="280">
          <cell r="A280">
            <v>5621101</v>
          </cell>
          <cell r="B280">
            <v>56211</v>
          </cell>
          <cell r="C280" t="str">
            <v>Omsorgsboliger adferdsutfordringer Bråstein</v>
          </cell>
          <cell r="D280">
            <v>5621101</v>
          </cell>
          <cell r="E280" t="str">
            <v>Oms.bol. adferdsutf. Bråstein (2104200)</v>
          </cell>
          <cell r="F280">
            <v>206322</v>
          </cell>
          <cell r="G280">
            <v>0</v>
          </cell>
        </row>
        <row r="281">
          <cell r="B281">
            <v>56212</v>
          </cell>
          <cell r="C281" t="str">
            <v>EFF-boliger Skeianegata</v>
          </cell>
          <cell r="F281">
            <v>55760</v>
          </cell>
          <cell r="G281">
            <v>565000</v>
          </cell>
        </row>
        <row r="282">
          <cell r="A282">
            <v>5621201</v>
          </cell>
          <cell r="B282">
            <v>56212</v>
          </cell>
          <cell r="C282" t="str">
            <v>EFF-boliger Skeianegata</v>
          </cell>
          <cell r="D282">
            <v>5621201</v>
          </cell>
          <cell r="E282" t="str">
            <v>EFF-boliger Skeianegata (2104300)</v>
          </cell>
          <cell r="F282">
            <v>55760</v>
          </cell>
          <cell r="G282">
            <v>565000</v>
          </cell>
        </row>
        <row r="283">
          <cell r="B283">
            <v>56214</v>
          </cell>
          <cell r="C283" t="str">
            <v>Foreldreinitiativet III</v>
          </cell>
          <cell r="F283">
            <v>150425</v>
          </cell>
          <cell r="G283">
            <v>150000</v>
          </cell>
        </row>
        <row r="284">
          <cell r="A284">
            <v>5621401</v>
          </cell>
          <cell r="B284">
            <v>56214</v>
          </cell>
          <cell r="C284" t="str">
            <v>Foreldreinitiativet III</v>
          </cell>
          <cell r="D284">
            <v>5621401</v>
          </cell>
          <cell r="E284" t="str">
            <v>Foreldreinitiativet III (2104700)</v>
          </cell>
          <cell r="F284">
            <v>0</v>
          </cell>
          <cell r="G284">
            <v>150000</v>
          </cell>
        </row>
        <row r="285">
          <cell r="A285">
            <v>5621402</v>
          </cell>
          <cell r="B285">
            <v>56214</v>
          </cell>
          <cell r="C285" t="str">
            <v>Foreldreinitiativet III</v>
          </cell>
          <cell r="D285">
            <v>5621402</v>
          </cell>
          <cell r="E285" t="str">
            <v>Kleivane, nytt botilbud for funksjonshemmede (21002)</v>
          </cell>
          <cell r="F285">
            <v>150425</v>
          </cell>
          <cell r="G285">
            <v>0</v>
          </cell>
        </row>
        <row r="286">
          <cell r="B286">
            <v>56215</v>
          </cell>
          <cell r="C286" t="str">
            <v>Nye sykehjemsplasser Lunde</v>
          </cell>
          <cell r="F286">
            <v>1513933</v>
          </cell>
          <cell r="G286">
            <v>2271000</v>
          </cell>
        </row>
        <row r="287">
          <cell r="A287">
            <v>5621501</v>
          </cell>
          <cell r="B287">
            <v>56215</v>
          </cell>
          <cell r="C287" t="str">
            <v>Nye sykehjemsplasser Lunde</v>
          </cell>
          <cell r="D287">
            <v>5621501</v>
          </cell>
          <cell r="E287" t="str">
            <v>Sykehjemsplasser Lunde (2602400)</v>
          </cell>
          <cell r="F287">
            <v>1513933</v>
          </cell>
          <cell r="G287">
            <v>2271000</v>
          </cell>
        </row>
        <row r="288">
          <cell r="B288">
            <v>56216</v>
          </cell>
          <cell r="C288" t="str">
            <v>Nye sykehjemsplasser Rovik</v>
          </cell>
          <cell r="F288">
            <v>1609834</v>
          </cell>
          <cell r="G288">
            <v>1906000</v>
          </cell>
        </row>
        <row r="289">
          <cell r="A289">
            <v>5621601</v>
          </cell>
          <cell r="B289">
            <v>56216</v>
          </cell>
          <cell r="C289" t="str">
            <v>Nye sykehjemsplasser Rovik</v>
          </cell>
          <cell r="D289">
            <v>5621601</v>
          </cell>
          <cell r="E289" t="str">
            <v>Sykehjemsplasser Rovik (2602500)</v>
          </cell>
          <cell r="F289">
            <v>1609834</v>
          </cell>
          <cell r="G289">
            <v>1906000</v>
          </cell>
        </row>
        <row r="290">
          <cell r="B290">
            <v>56217</v>
          </cell>
          <cell r="C290" t="str">
            <v>Ombygging første etasje Åse boas</v>
          </cell>
          <cell r="F290">
            <v>15299713</v>
          </cell>
          <cell r="G290">
            <v>21122000</v>
          </cell>
        </row>
        <row r="291">
          <cell r="A291">
            <v>5621701</v>
          </cell>
          <cell r="B291">
            <v>56217</v>
          </cell>
          <cell r="C291" t="str">
            <v>Ombygging første etasje Åse boas</v>
          </cell>
          <cell r="D291">
            <v>5621701</v>
          </cell>
          <cell r="E291" t="str">
            <v>Ombygging 1.etg Åse boas (2602200)</v>
          </cell>
          <cell r="F291">
            <v>15299713</v>
          </cell>
          <cell r="G291">
            <v>21122000</v>
          </cell>
        </row>
        <row r="292">
          <cell r="B292">
            <v>56218</v>
          </cell>
          <cell r="C292" t="str">
            <v>Prestholen ny personalbase</v>
          </cell>
          <cell r="F292">
            <v>1645509</v>
          </cell>
          <cell r="G292">
            <v>1806000</v>
          </cell>
        </row>
        <row r="293">
          <cell r="A293">
            <v>5621801</v>
          </cell>
          <cell r="B293">
            <v>56218</v>
          </cell>
          <cell r="C293" t="str">
            <v>Prestholen ny personalbase</v>
          </cell>
          <cell r="D293">
            <v>5621801</v>
          </cell>
          <cell r="E293" t="str">
            <v>Prestholen ny personalbase (2105200)</v>
          </cell>
          <cell r="F293">
            <v>1645509</v>
          </cell>
          <cell r="G293">
            <v>1806000</v>
          </cell>
        </row>
        <row r="294">
          <cell r="B294">
            <v>56219</v>
          </cell>
          <cell r="C294" t="str">
            <v>Reservestrøm boas</v>
          </cell>
          <cell r="F294">
            <v>8916395</v>
          </cell>
          <cell r="G294">
            <v>8453000</v>
          </cell>
        </row>
        <row r="295">
          <cell r="A295">
            <v>5621901</v>
          </cell>
          <cell r="B295">
            <v>56219</v>
          </cell>
          <cell r="C295" t="str">
            <v>Reservestrøm boas</v>
          </cell>
          <cell r="D295">
            <v>5621901</v>
          </cell>
          <cell r="E295" t="str">
            <v>Reservestrøm boas (2602700)</v>
          </cell>
          <cell r="F295">
            <v>8916395</v>
          </cell>
          <cell r="G295">
            <v>8453000</v>
          </cell>
        </row>
        <row r="296">
          <cell r="B296">
            <v>56220</v>
          </cell>
          <cell r="C296" t="str">
            <v>Bofellesskap psykisk helse Sørbø Hove</v>
          </cell>
          <cell r="F296">
            <v>34808</v>
          </cell>
          <cell r="G296">
            <v>18000</v>
          </cell>
        </row>
        <row r="297">
          <cell r="A297">
            <v>5622001</v>
          </cell>
          <cell r="B297">
            <v>56220</v>
          </cell>
          <cell r="C297" t="str">
            <v>Bofellesskap psykisk helse Sørbø Hove</v>
          </cell>
          <cell r="D297">
            <v>5622001</v>
          </cell>
          <cell r="E297" t="str">
            <v>Bofellesskap Sørbø Hove (2103300)</v>
          </cell>
          <cell r="F297">
            <v>34808</v>
          </cell>
          <cell r="G297">
            <v>18000</v>
          </cell>
        </row>
        <row r="298">
          <cell r="B298">
            <v>56221</v>
          </cell>
          <cell r="C298" t="str">
            <v>Vågsgjerd aktivitetsenter</v>
          </cell>
          <cell r="F298">
            <v>29893</v>
          </cell>
          <cell r="G298">
            <v>10000</v>
          </cell>
        </row>
        <row r="299">
          <cell r="A299">
            <v>5622101</v>
          </cell>
          <cell r="B299">
            <v>56221</v>
          </cell>
          <cell r="C299" t="str">
            <v>Vågsgjerd aktivitetsenter</v>
          </cell>
          <cell r="D299">
            <v>5622101</v>
          </cell>
          <cell r="E299" t="str">
            <v>Vågsgjerd aktivitetsenter (2104400)</v>
          </cell>
          <cell r="F299">
            <v>29893</v>
          </cell>
          <cell r="G299">
            <v>10000</v>
          </cell>
        </row>
        <row r="300">
          <cell r="B300">
            <v>56223</v>
          </cell>
          <cell r="C300" t="str">
            <v>Soma rusvern, nytt hovedbygg (21014)</v>
          </cell>
          <cell r="F300">
            <v>693176</v>
          </cell>
          <cell r="G300">
            <v>2000000</v>
          </cell>
        </row>
        <row r="301">
          <cell r="A301">
            <v>5622301</v>
          </cell>
          <cell r="B301">
            <v>56223</v>
          </cell>
          <cell r="C301" t="str">
            <v>Soma rusvern, nytt hovedbygg (21014)</v>
          </cell>
          <cell r="D301">
            <v>5622301</v>
          </cell>
          <cell r="E301" t="str">
            <v>Soma rusvern, nytt hovedbygg (21014)</v>
          </cell>
          <cell r="F301">
            <v>666657</v>
          </cell>
          <cell r="G301">
            <v>3570000</v>
          </cell>
        </row>
        <row r="302">
          <cell r="A302">
            <v>5622399</v>
          </cell>
          <cell r="B302">
            <v>56223</v>
          </cell>
          <cell r="C302" t="str">
            <v>Soma rusvern, nytt hovedbygg (21014)</v>
          </cell>
          <cell r="D302">
            <v>5622399</v>
          </cell>
          <cell r="E302" t="str">
            <v>Soma rusvern, nytt hovedbygg, budsjett</v>
          </cell>
          <cell r="F302">
            <v>26519</v>
          </cell>
          <cell r="G302">
            <v>-1570000</v>
          </cell>
        </row>
        <row r="303">
          <cell r="B303">
            <v>56224</v>
          </cell>
          <cell r="C303" t="str">
            <v>Langgata 94 ombygging fellesareal</v>
          </cell>
          <cell r="F303">
            <v>617772</v>
          </cell>
          <cell r="G303">
            <v>983000</v>
          </cell>
        </row>
        <row r="304">
          <cell r="A304">
            <v>5622401</v>
          </cell>
          <cell r="B304">
            <v>56224</v>
          </cell>
          <cell r="C304" t="str">
            <v>Langgata 94 ombygging fellesareal</v>
          </cell>
          <cell r="D304">
            <v>5622401</v>
          </cell>
          <cell r="E304" t="str">
            <v>Langgata 94 ombygging fellesareal (2602800)</v>
          </cell>
          <cell r="F304">
            <v>617772</v>
          </cell>
          <cell r="G304">
            <v>983000</v>
          </cell>
        </row>
        <row r="305">
          <cell r="B305">
            <v>56226</v>
          </cell>
          <cell r="C305" t="str">
            <v>Adgangskontroll medisinrom boas</v>
          </cell>
          <cell r="F305">
            <v>0</v>
          </cell>
          <cell r="G305">
            <v>1500000</v>
          </cell>
        </row>
        <row r="306">
          <cell r="A306">
            <v>5622699</v>
          </cell>
          <cell r="B306">
            <v>56226</v>
          </cell>
          <cell r="C306" t="str">
            <v>Adgangskontroll medisinrom boas</v>
          </cell>
          <cell r="D306">
            <v>5622699</v>
          </cell>
          <cell r="E306" t="str">
            <v>Adgangskontroll medisinrom boas</v>
          </cell>
          <cell r="F306">
            <v>0</v>
          </cell>
          <cell r="G306">
            <v>1500000</v>
          </cell>
        </row>
        <row r="307">
          <cell r="B307">
            <v>56228</v>
          </cell>
          <cell r="C307" t="str">
            <v>Rehab boliger m fellesarealer, funksjonsnedsatte</v>
          </cell>
          <cell r="F307">
            <v>1989712</v>
          </cell>
          <cell r="G307">
            <v>3300000</v>
          </cell>
        </row>
        <row r="308">
          <cell r="A308">
            <v>5622801</v>
          </cell>
          <cell r="B308">
            <v>56228</v>
          </cell>
          <cell r="C308" t="str">
            <v>Rehab boliger m fellesarealer, funksjonsnedsatte</v>
          </cell>
          <cell r="D308">
            <v>5622801</v>
          </cell>
          <cell r="E308" t="str">
            <v>Rehab EFF-boliger</v>
          </cell>
          <cell r="F308">
            <v>1989712</v>
          </cell>
          <cell r="G308">
            <v>0</v>
          </cell>
        </row>
        <row r="309">
          <cell r="A309">
            <v>5622899</v>
          </cell>
          <cell r="B309">
            <v>56228</v>
          </cell>
          <cell r="C309" t="str">
            <v>Rehab boliger m fellesarealer, funksjonsnedsatte</v>
          </cell>
          <cell r="D309">
            <v>5622899</v>
          </cell>
          <cell r="E309" t="str">
            <v>Rehab boliger m fellesarealer, funksjonsnedsatte, budsjett</v>
          </cell>
          <cell r="F309">
            <v>0</v>
          </cell>
          <cell r="G309">
            <v>3300000</v>
          </cell>
        </row>
        <row r="310">
          <cell r="B310">
            <v>56229</v>
          </cell>
          <cell r="C310" t="str">
            <v>Ombygging boligrigg på Soma</v>
          </cell>
          <cell r="F310">
            <v>485965</v>
          </cell>
          <cell r="G310">
            <v>1250000</v>
          </cell>
        </row>
        <row r="311">
          <cell r="A311">
            <v>5622901</v>
          </cell>
          <cell r="B311">
            <v>56229</v>
          </cell>
          <cell r="C311" t="str">
            <v>Ombygging boligrigg på Soma</v>
          </cell>
          <cell r="D311">
            <v>5622901</v>
          </cell>
          <cell r="E311" t="str">
            <v>Ombygging boligrigg på Soma</v>
          </cell>
          <cell r="F311">
            <v>485965</v>
          </cell>
          <cell r="G311">
            <v>1250000</v>
          </cell>
        </row>
        <row r="312">
          <cell r="B312">
            <v>56230</v>
          </cell>
          <cell r="C312" t="str">
            <v>Skaret avlastningssenter</v>
          </cell>
          <cell r="F312">
            <v>91135</v>
          </cell>
          <cell r="G312">
            <v>250000</v>
          </cell>
        </row>
        <row r="313">
          <cell r="A313">
            <v>5623001</v>
          </cell>
          <cell r="B313">
            <v>56230</v>
          </cell>
          <cell r="C313" t="str">
            <v>Skaret avlastningssenter</v>
          </cell>
          <cell r="D313">
            <v>5623001</v>
          </cell>
          <cell r="E313" t="str">
            <v>Skaret avlastningssenter (21001)</v>
          </cell>
          <cell r="F313">
            <v>91135</v>
          </cell>
          <cell r="G313">
            <v>250000</v>
          </cell>
        </row>
        <row r="314">
          <cell r="B314">
            <v>56231</v>
          </cell>
          <cell r="C314" t="str">
            <v>Boligsosial handlingsplan, nye boliger</v>
          </cell>
          <cell r="F314">
            <v>0</v>
          </cell>
          <cell r="G314">
            <v>-19000000</v>
          </cell>
        </row>
        <row r="315">
          <cell r="A315">
            <v>5623199</v>
          </cell>
          <cell r="B315">
            <v>56231</v>
          </cell>
          <cell r="C315" t="str">
            <v>Boligsosial handlingsplan, nye boliger</v>
          </cell>
          <cell r="D315">
            <v>5623199</v>
          </cell>
          <cell r="E315" t="str">
            <v>Boligsosial handlingsplan, nye boliger, budsjett</v>
          </cell>
          <cell r="F315">
            <v>0</v>
          </cell>
          <cell r="G315">
            <v>-19000000</v>
          </cell>
        </row>
        <row r="316">
          <cell r="B316">
            <v>56232</v>
          </cell>
          <cell r="C316" t="str">
            <v>Syrinveien 2 A (25002)</v>
          </cell>
          <cell r="F316">
            <v>67891</v>
          </cell>
          <cell r="G316">
            <v>914000</v>
          </cell>
        </row>
        <row r="317">
          <cell r="A317">
            <v>5623201</v>
          </cell>
          <cell r="B317">
            <v>56232</v>
          </cell>
          <cell r="C317" t="str">
            <v>Syrinveien 2 A (25002)</v>
          </cell>
          <cell r="D317">
            <v>5623201</v>
          </cell>
          <cell r="E317" t="str">
            <v>Syrinveien 2 A (25002)</v>
          </cell>
          <cell r="F317">
            <v>67891</v>
          </cell>
          <cell r="G317">
            <v>914000</v>
          </cell>
        </row>
        <row r="318">
          <cell r="B318">
            <v>56233</v>
          </cell>
          <cell r="C318" t="str">
            <v>Rundeskogen boas (26003)</v>
          </cell>
          <cell r="F318">
            <v>10622</v>
          </cell>
          <cell r="G318">
            <v>1500000</v>
          </cell>
        </row>
        <row r="319">
          <cell r="A319">
            <v>5623301</v>
          </cell>
          <cell r="B319">
            <v>56233</v>
          </cell>
          <cell r="C319" t="str">
            <v>Rundeskogen boas (26003)</v>
          </cell>
          <cell r="D319">
            <v>5623301</v>
          </cell>
          <cell r="E319" t="str">
            <v>Rundeskogen boas (26003)</v>
          </cell>
          <cell r="F319">
            <v>10622</v>
          </cell>
          <cell r="G319">
            <v>1500000</v>
          </cell>
        </row>
        <row r="320">
          <cell r="B320">
            <v>56239</v>
          </cell>
          <cell r="C320" t="str">
            <v>Varatun psykriatiske ny heis</v>
          </cell>
          <cell r="F320">
            <v>82792</v>
          </cell>
          <cell r="G320">
            <v>1000000</v>
          </cell>
        </row>
        <row r="321">
          <cell r="A321">
            <v>5623901</v>
          </cell>
          <cell r="B321">
            <v>56239</v>
          </cell>
          <cell r="C321" t="str">
            <v>Varatun psykriatiske ny heis</v>
          </cell>
          <cell r="D321">
            <v>5623901</v>
          </cell>
          <cell r="E321" t="str">
            <v>Varatun psykriatiske ny heis</v>
          </cell>
          <cell r="F321">
            <v>82792</v>
          </cell>
          <cell r="G321">
            <v>1000000</v>
          </cell>
        </row>
        <row r="322">
          <cell r="B322">
            <v>56240</v>
          </cell>
          <cell r="C322" t="str">
            <v>Lutsiveien 181 botiltak, gapahauk</v>
          </cell>
          <cell r="F322">
            <v>0</v>
          </cell>
          <cell r="G322">
            <v>450000</v>
          </cell>
        </row>
        <row r="323">
          <cell r="A323">
            <v>5624001</v>
          </cell>
          <cell r="B323">
            <v>56240</v>
          </cell>
          <cell r="C323" t="str">
            <v>Lutsiveien 181 botiltak, gapahauk</v>
          </cell>
          <cell r="D323">
            <v>5624001</v>
          </cell>
          <cell r="E323" t="str">
            <v>Lutsiveien 181 botiltak, gapahauk</v>
          </cell>
          <cell r="F323">
            <v>0</v>
          </cell>
          <cell r="G323">
            <v>450000</v>
          </cell>
        </row>
        <row r="324">
          <cell r="B324">
            <v>56301</v>
          </cell>
          <cell r="C324" t="str">
            <v>Skoler utendørsanlegg</v>
          </cell>
          <cell r="F324">
            <v>1165643</v>
          </cell>
          <cell r="G324">
            <v>2573000</v>
          </cell>
        </row>
        <row r="325">
          <cell r="A325">
            <v>5630101</v>
          </cell>
          <cell r="B325">
            <v>56301</v>
          </cell>
          <cell r="C325" t="str">
            <v>Skoler utendørsanlegg</v>
          </cell>
          <cell r="D325">
            <v>5630101</v>
          </cell>
          <cell r="E325" t="str">
            <v>Uteomr Bogafjell skole (3000426)</v>
          </cell>
          <cell r="F325">
            <v>2847</v>
          </cell>
          <cell r="G325">
            <v>0</v>
          </cell>
        </row>
        <row r="326">
          <cell r="A326">
            <v>5630103</v>
          </cell>
          <cell r="B326">
            <v>56301</v>
          </cell>
          <cell r="C326" t="str">
            <v>Skoler utendørsanlegg</v>
          </cell>
          <cell r="D326">
            <v>5630103</v>
          </cell>
          <cell r="E326" t="str">
            <v>Uteomr Smeaheia skole (3000429)</v>
          </cell>
          <cell r="F326">
            <v>1554277</v>
          </cell>
          <cell r="G326">
            <v>0</v>
          </cell>
        </row>
        <row r="327">
          <cell r="A327">
            <v>5630105</v>
          </cell>
          <cell r="B327">
            <v>56301</v>
          </cell>
          <cell r="C327" t="str">
            <v>Skoler utendørsanlegg</v>
          </cell>
          <cell r="D327">
            <v>5630105</v>
          </cell>
          <cell r="E327" t="str">
            <v>Uteomr Trones skole (3000431)</v>
          </cell>
          <cell r="F327">
            <v>81662</v>
          </cell>
          <cell r="G327">
            <v>0</v>
          </cell>
        </row>
        <row r="328">
          <cell r="A328">
            <v>5630106</v>
          </cell>
          <cell r="B328">
            <v>56301</v>
          </cell>
          <cell r="C328" t="str">
            <v>Skoler utendørsanlegg</v>
          </cell>
          <cell r="D328">
            <v>5630106</v>
          </cell>
          <cell r="E328" t="str">
            <v>Uteomr Aspervika skole</v>
          </cell>
          <cell r="F328">
            <v>111219</v>
          </cell>
          <cell r="G328">
            <v>0</v>
          </cell>
        </row>
        <row r="329">
          <cell r="A329">
            <v>5630107</v>
          </cell>
          <cell r="B329">
            <v>56301</v>
          </cell>
          <cell r="C329" t="str">
            <v>Skoler utendørsanlegg</v>
          </cell>
          <cell r="D329">
            <v>5630107</v>
          </cell>
          <cell r="E329" t="str">
            <v>Uteomr Smeaheia skole</v>
          </cell>
          <cell r="F329">
            <v>4638</v>
          </cell>
          <cell r="G329">
            <v>0</v>
          </cell>
        </row>
        <row r="330">
          <cell r="A330">
            <v>5630199</v>
          </cell>
          <cell r="B330">
            <v>56301</v>
          </cell>
          <cell r="C330" t="str">
            <v>Skoler utendørsanlegg</v>
          </cell>
          <cell r="D330">
            <v>5630199</v>
          </cell>
          <cell r="E330" t="str">
            <v>Skoler utendørsanlegg, budsjett</v>
          </cell>
          <cell r="F330">
            <v>-589000</v>
          </cell>
          <cell r="G330">
            <v>2573000</v>
          </cell>
        </row>
        <row r="331">
          <cell r="B331">
            <v>56302</v>
          </cell>
          <cell r="C331" t="str">
            <v>Rehabilitering skoler, budsjett</v>
          </cell>
          <cell r="F331">
            <v>10047593</v>
          </cell>
          <cell r="G331">
            <v>10559000</v>
          </cell>
        </row>
        <row r="332">
          <cell r="A332">
            <v>5630201</v>
          </cell>
          <cell r="B332">
            <v>56302</v>
          </cell>
          <cell r="C332" t="str">
            <v>Rehabilitering skoler, budsjett</v>
          </cell>
          <cell r="D332">
            <v>5630201</v>
          </cell>
          <cell r="E332" t="str">
            <v>Rehab Aspervika skole (3003224)</v>
          </cell>
          <cell r="F332">
            <v>3057510</v>
          </cell>
          <cell r="G332">
            <v>0</v>
          </cell>
        </row>
        <row r="333">
          <cell r="A333">
            <v>5630203</v>
          </cell>
          <cell r="B333">
            <v>56302</v>
          </cell>
          <cell r="C333" t="str">
            <v>Rehabilitering skoler, budsjett</v>
          </cell>
          <cell r="D333">
            <v>5630203</v>
          </cell>
          <cell r="E333" t="str">
            <v>Rehab flere skoler og SFO kjøkken (3003226)</v>
          </cell>
          <cell r="F333">
            <v>23193</v>
          </cell>
          <cell r="G333">
            <v>0</v>
          </cell>
        </row>
        <row r="334">
          <cell r="A334">
            <v>5630204</v>
          </cell>
          <cell r="B334">
            <v>56302</v>
          </cell>
          <cell r="C334" t="str">
            <v>Rehabilitering skoler, budsjett</v>
          </cell>
          <cell r="D334">
            <v>5630204</v>
          </cell>
          <cell r="E334" t="str">
            <v>Rehab Lura skole (3003227)</v>
          </cell>
          <cell r="F334">
            <v>477236</v>
          </cell>
          <cell r="G334">
            <v>0</v>
          </cell>
        </row>
        <row r="335">
          <cell r="A335">
            <v>5630206</v>
          </cell>
          <cell r="B335">
            <v>56302</v>
          </cell>
          <cell r="C335" t="str">
            <v>Rehabilitering skoler, budsjett</v>
          </cell>
          <cell r="D335">
            <v>5630206</v>
          </cell>
          <cell r="E335" t="str">
            <v>Rehab Skeiene u.skole gymbygg (3003228)</v>
          </cell>
          <cell r="F335">
            <v>32194</v>
          </cell>
          <cell r="G335">
            <v>0</v>
          </cell>
        </row>
        <row r="336">
          <cell r="A336">
            <v>5630207</v>
          </cell>
          <cell r="B336">
            <v>56302</v>
          </cell>
          <cell r="C336" t="str">
            <v>Rehabilitering skoler, budsjett</v>
          </cell>
          <cell r="D336">
            <v>5630207</v>
          </cell>
          <cell r="E336" t="str">
            <v>Rehab Aspervika skole</v>
          </cell>
          <cell r="F336">
            <v>3539</v>
          </cell>
          <cell r="G336">
            <v>0</v>
          </cell>
        </row>
        <row r="337">
          <cell r="A337">
            <v>5630209</v>
          </cell>
          <cell r="B337">
            <v>56302</v>
          </cell>
          <cell r="C337" t="str">
            <v>Rehabilitering skoler, budsjett</v>
          </cell>
          <cell r="D337">
            <v>5630209</v>
          </cell>
          <cell r="E337" t="str">
            <v>Rehab Maudland skole- SFO kjøkken</v>
          </cell>
          <cell r="F337">
            <v>293076</v>
          </cell>
          <cell r="G337">
            <v>0</v>
          </cell>
        </row>
        <row r="338">
          <cell r="A338">
            <v>5630210</v>
          </cell>
          <cell r="B338">
            <v>56302</v>
          </cell>
          <cell r="C338" t="str">
            <v>Rehabilitering skoler, budsjett</v>
          </cell>
          <cell r="D338">
            <v>5630210</v>
          </cell>
          <cell r="E338" t="str">
            <v>Rehab Buggeland skole- SFO kjøkken</v>
          </cell>
          <cell r="F338">
            <v>433047</v>
          </cell>
          <cell r="G338">
            <v>0</v>
          </cell>
        </row>
        <row r="339">
          <cell r="A339">
            <v>5630211</v>
          </cell>
          <cell r="B339">
            <v>56302</v>
          </cell>
          <cell r="C339" t="str">
            <v>Rehabilitering skoler, budsjett</v>
          </cell>
          <cell r="D339">
            <v>5630211</v>
          </cell>
          <cell r="E339" t="str">
            <v>Rehab Austrått skole</v>
          </cell>
          <cell r="F339">
            <v>1905967</v>
          </cell>
          <cell r="G339">
            <v>0</v>
          </cell>
        </row>
        <row r="340">
          <cell r="A340">
            <v>5630212</v>
          </cell>
          <cell r="B340">
            <v>56302</v>
          </cell>
          <cell r="C340" t="str">
            <v>Rehabilitering skoler, budsjett</v>
          </cell>
          <cell r="D340">
            <v>5630212</v>
          </cell>
          <cell r="E340" t="str">
            <v>Rehab Trones skole Nord og Sør</v>
          </cell>
          <cell r="F340">
            <v>104859</v>
          </cell>
          <cell r="G340">
            <v>0</v>
          </cell>
        </row>
        <row r="341">
          <cell r="A341">
            <v>5630213</v>
          </cell>
          <cell r="B341">
            <v>56302</v>
          </cell>
          <cell r="C341" t="str">
            <v>Rehabilitering skoler, budsjett</v>
          </cell>
          <cell r="D341">
            <v>5630213</v>
          </cell>
          <cell r="E341" t="str">
            <v>Rehab Smeaheia skole</v>
          </cell>
          <cell r="F341">
            <v>2043885</v>
          </cell>
          <cell r="G341">
            <v>0</v>
          </cell>
        </row>
        <row r="342">
          <cell r="A342">
            <v>5630214</v>
          </cell>
          <cell r="B342">
            <v>56302</v>
          </cell>
          <cell r="C342" t="str">
            <v>Rehabilitering skoler, budsjett</v>
          </cell>
          <cell r="D342">
            <v>5630214</v>
          </cell>
          <cell r="E342" t="str">
            <v>Rehab Kyrkjevollen skole (3003202)</v>
          </cell>
          <cell r="F342">
            <v>32312</v>
          </cell>
          <cell r="G342">
            <v>0</v>
          </cell>
        </row>
        <row r="343">
          <cell r="A343">
            <v>5630215</v>
          </cell>
          <cell r="B343">
            <v>56302</v>
          </cell>
          <cell r="C343" t="str">
            <v>Rehabilitering skoler, budsjett</v>
          </cell>
          <cell r="D343">
            <v>5630215</v>
          </cell>
          <cell r="E343" t="str">
            <v>Rehab Lundehaugen u.skole</v>
          </cell>
          <cell r="F343">
            <v>976976</v>
          </cell>
          <cell r="G343">
            <v>0</v>
          </cell>
        </row>
        <row r="344">
          <cell r="A344">
            <v>5630216</v>
          </cell>
          <cell r="B344">
            <v>56302</v>
          </cell>
          <cell r="C344" t="str">
            <v>Rehabilitering skoler, budsjett</v>
          </cell>
          <cell r="D344">
            <v>5630216</v>
          </cell>
          <cell r="E344" t="str">
            <v>Rehab Øygard u.skole</v>
          </cell>
          <cell r="F344">
            <v>400000</v>
          </cell>
          <cell r="G344">
            <v>0</v>
          </cell>
        </row>
        <row r="345">
          <cell r="A345">
            <v>5630217</v>
          </cell>
          <cell r="B345">
            <v>56302</v>
          </cell>
          <cell r="C345" t="str">
            <v>Rehabilitering skoler, budsjett</v>
          </cell>
          <cell r="D345">
            <v>5630217</v>
          </cell>
          <cell r="E345" t="str">
            <v>Rehab Stangeland skole</v>
          </cell>
          <cell r="F345">
            <v>263799</v>
          </cell>
          <cell r="G345">
            <v>0</v>
          </cell>
        </row>
        <row r="346">
          <cell r="A346">
            <v>5630299</v>
          </cell>
          <cell r="B346">
            <v>56302</v>
          </cell>
          <cell r="C346" t="str">
            <v>Rehabilitering skoler, budsjett</v>
          </cell>
          <cell r="D346">
            <v>5630299</v>
          </cell>
          <cell r="E346" t="str">
            <v>Rehabilitering skoler, budsjett</v>
          </cell>
          <cell r="F346">
            <v>0</v>
          </cell>
          <cell r="G346">
            <v>10559000</v>
          </cell>
        </row>
        <row r="347">
          <cell r="B347">
            <v>56303</v>
          </cell>
          <cell r="C347" t="str">
            <v>Utbygging forsterket avd Lundehaugen u.skole</v>
          </cell>
          <cell r="F347">
            <v>393906</v>
          </cell>
          <cell r="G347">
            <v>394000</v>
          </cell>
        </row>
        <row r="348">
          <cell r="A348">
            <v>5630301</v>
          </cell>
          <cell r="B348">
            <v>56303</v>
          </cell>
          <cell r="C348" t="str">
            <v>Utbygging forsterket avd Lundehaugen u.skole</v>
          </cell>
          <cell r="D348">
            <v>5630301</v>
          </cell>
          <cell r="E348" t="str">
            <v>Utbygg forsterket avd Lundehaugen u.skole (3004300)</v>
          </cell>
          <cell r="F348">
            <v>393906</v>
          </cell>
          <cell r="G348">
            <v>394000</v>
          </cell>
        </row>
        <row r="349">
          <cell r="B349">
            <v>56304</v>
          </cell>
          <cell r="C349" t="str">
            <v>Sløydsal Ganddal skole</v>
          </cell>
          <cell r="F349">
            <v>0</v>
          </cell>
          <cell r="G349">
            <v>350000</v>
          </cell>
        </row>
        <row r="350">
          <cell r="A350">
            <v>5630401</v>
          </cell>
          <cell r="B350">
            <v>56304</v>
          </cell>
          <cell r="C350" t="str">
            <v>Sløydsal Ganddal skole</v>
          </cell>
          <cell r="D350">
            <v>5630401</v>
          </cell>
          <cell r="E350" t="str">
            <v>Sløydsal Ganddal skole (3004000)</v>
          </cell>
          <cell r="F350">
            <v>0</v>
          </cell>
          <cell r="G350">
            <v>350000</v>
          </cell>
        </row>
        <row r="351">
          <cell r="B351">
            <v>56305</v>
          </cell>
          <cell r="C351" t="str">
            <v>Varslingsanlegg</v>
          </cell>
          <cell r="F351">
            <v>13884</v>
          </cell>
          <cell r="G351">
            <v>3482000</v>
          </cell>
        </row>
        <row r="352">
          <cell r="A352">
            <v>5630501</v>
          </cell>
          <cell r="B352">
            <v>56305</v>
          </cell>
          <cell r="C352" t="str">
            <v>Varslingsanlegg</v>
          </cell>
          <cell r="D352">
            <v>5630501</v>
          </cell>
          <cell r="E352" t="str">
            <v>Varslingsanlegg (3004100)</v>
          </cell>
          <cell r="F352">
            <v>13884</v>
          </cell>
          <cell r="G352">
            <v>3482000</v>
          </cell>
        </row>
        <row r="353">
          <cell r="B353">
            <v>56306</v>
          </cell>
          <cell r="C353" t="str">
            <v>Oppgradering arkivrom Giske u.skole</v>
          </cell>
          <cell r="F353">
            <v>57939</v>
          </cell>
          <cell r="G353">
            <v>58000</v>
          </cell>
        </row>
        <row r="354">
          <cell r="A354">
            <v>5630601</v>
          </cell>
          <cell r="B354">
            <v>56306</v>
          </cell>
          <cell r="C354" t="str">
            <v>Oppgradering arkivrom Giske u.skole</v>
          </cell>
          <cell r="D354">
            <v>5630601</v>
          </cell>
          <cell r="E354" t="str">
            <v>Oppgradering arkivrom Giske u.skole (3004400)</v>
          </cell>
          <cell r="F354">
            <v>57939</v>
          </cell>
          <cell r="G354">
            <v>58000</v>
          </cell>
        </row>
        <row r="355">
          <cell r="B355">
            <v>56307</v>
          </cell>
          <cell r="C355" t="str">
            <v>Bogafjell ungdomsskole</v>
          </cell>
          <cell r="F355">
            <v>85093963</v>
          </cell>
          <cell r="G355">
            <v>104468000</v>
          </cell>
        </row>
        <row r="356">
          <cell r="A356">
            <v>5630701</v>
          </cell>
          <cell r="B356">
            <v>56307</v>
          </cell>
          <cell r="C356" t="str">
            <v>Bogafjell ungdomsskole</v>
          </cell>
          <cell r="D356">
            <v>5630701</v>
          </cell>
          <cell r="E356" t="str">
            <v>Bogafjell ungdomsskole (30009)</v>
          </cell>
          <cell r="F356">
            <v>85093963</v>
          </cell>
          <cell r="G356">
            <v>104468000</v>
          </cell>
        </row>
        <row r="357">
          <cell r="B357">
            <v>56308</v>
          </cell>
          <cell r="C357" t="str">
            <v>Kleivane skole og idrettshall</v>
          </cell>
          <cell r="F357">
            <v>140508969</v>
          </cell>
          <cell r="G357">
            <v>149910000</v>
          </cell>
        </row>
        <row r="358">
          <cell r="A358">
            <v>5630801</v>
          </cell>
          <cell r="B358">
            <v>56308</v>
          </cell>
          <cell r="C358" t="str">
            <v>Kleivane skole og idrettshall</v>
          </cell>
          <cell r="D358">
            <v>5630801</v>
          </cell>
          <cell r="E358" t="str">
            <v>Kleivane skole og idrettshall (30010)</v>
          </cell>
          <cell r="F358">
            <v>140508969</v>
          </cell>
          <cell r="G358">
            <v>149910000</v>
          </cell>
        </row>
        <row r="359">
          <cell r="B359">
            <v>56309</v>
          </cell>
          <cell r="C359" t="str">
            <v>Utvidelse og oppgrad. Skeiene u.skole, U21-skole</v>
          </cell>
          <cell r="F359">
            <v>33893968</v>
          </cell>
          <cell r="G359">
            <v>29830000</v>
          </cell>
        </row>
        <row r="360">
          <cell r="A360">
            <v>5630901</v>
          </cell>
          <cell r="B360">
            <v>56309</v>
          </cell>
          <cell r="C360" t="str">
            <v>Utvidelse og oppgrad. Skeiene u.skole, U21-skole</v>
          </cell>
          <cell r="D360">
            <v>5630901</v>
          </cell>
          <cell r="E360" t="str">
            <v>Utvid. og oppgrad. Skeiene u.skole (30021)</v>
          </cell>
          <cell r="F360">
            <v>33893968</v>
          </cell>
          <cell r="G360">
            <v>29830000</v>
          </cell>
        </row>
        <row r="361">
          <cell r="B361">
            <v>56310</v>
          </cell>
          <cell r="C361" t="str">
            <v>Altona skole og ressurssenter nye lokaler</v>
          </cell>
          <cell r="F361">
            <v>11508668</v>
          </cell>
          <cell r="G361">
            <v>12507000</v>
          </cell>
        </row>
        <row r="362">
          <cell r="A362">
            <v>5631001</v>
          </cell>
          <cell r="B362">
            <v>56310</v>
          </cell>
          <cell r="C362" t="str">
            <v>Altona skole og ressurssenter nye lokaler</v>
          </cell>
          <cell r="D362">
            <v>5631001</v>
          </cell>
          <cell r="E362" t="str">
            <v>Altona nye lokaler (5631001)</v>
          </cell>
          <cell r="F362">
            <v>11508668</v>
          </cell>
          <cell r="G362">
            <v>12507000</v>
          </cell>
        </row>
        <row r="363">
          <cell r="B363">
            <v>56311</v>
          </cell>
          <cell r="C363" t="str">
            <v>Malmheim skole utvidelse B7-skole</v>
          </cell>
          <cell r="F363">
            <v>29070866</v>
          </cell>
          <cell r="G363">
            <v>49797000</v>
          </cell>
        </row>
        <row r="364">
          <cell r="A364">
            <v>5631101</v>
          </cell>
          <cell r="B364">
            <v>56311</v>
          </cell>
          <cell r="C364" t="str">
            <v>Malmheim skole utvidelse B7-skole</v>
          </cell>
          <cell r="D364">
            <v>5631101</v>
          </cell>
          <cell r="E364" t="str">
            <v>Malmheim skole utvidelse (3002900)</v>
          </cell>
          <cell r="F364">
            <v>29070866</v>
          </cell>
          <cell r="G364">
            <v>49797000</v>
          </cell>
        </row>
        <row r="365">
          <cell r="B365">
            <v>56312</v>
          </cell>
          <cell r="C365" t="str">
            <v>Ombygging/utvidelse Sviland skule</v>
          </cell>
          <cell r="F365">
            <v>109646129</v>
          </cell>
          <cell r="G365">
            <v>95295000</v>
          </cell>
        </row>
        <row r="366">
          <cell r="A366">
            <v>5631201</v>
          </cell>
          <cell r="B366">
            <v>56312</v>
          </cell>
          <cell r="C366" t="str">
            <v>Ombygging/utvidelse Sviland skule</v>
          </cell>
          <cell r="D366">
            <v>5631201</v>
          </cell>
          <cell r="E366" t="str">
            <v>Ombygg/utvid. Sviland skule (3003400)</v>
          </cell>
          <cell r="F366">
            <v>109646129</v>
          </cell>
          <cell r="G366">
            <v>95295000</v>
          </cell>
        </row>
        <row r="367">
          <cell r="B367">
            <v>56313</v>
          </cell>
          <cell r="C367" t="str">
            <v>Utvidelse Sandved skole B28</v>
          </cell>
          <cell r="F367">
            <v>4438960</v>
          </cell>
          <cell r="G367">
            <v>5023000</v>
          </cell>
        </row>
        <row r="368">
          <cell r="A368">
            <v>5631301</v>
          </cell>
          <cell r="B368">
            <v>56313</v>
          </cell>
          <cell r="C368" t="str">
            <v>Utvidelse Sandved skole B28</v>
          </cell>
          <cell r="D368">
            <v>5631301</v>
          </cell>
          <cell r="E368" t="str">
            <v>Utvidelse Sandved skole (3003700)</v>
          </cell>
          <cell r="F368">
            <v>4438960</v>
          </cell>
          <cell r="G368">
            <v>5023000</v>
          </cell>
        </row>
        <row r="369">
          <cell r="B369">
            <v>56315</v>
          </cell>
          <cell r="C369" t="str">
            <v>Mulighetsstudie sentrumsskoler</v>
          </cell>
          <cell r="F369">
            <v>907177</v>
          </cell>
          <cell r="G369">
            <v>1000000</v>
          </cell>
        </row>
        <row r="370">
          <cell r="A370">
            <v>5631501</v>
          </cell>
          <cell r="B370">
            <v>56315</v>
          </cell>
          <cell r="C370" t="str">
            <v>Mulighetsstudie sentrumsskoler</v>
          </cell>
          <cell r="D370">
            <v>5631501</v>
          </cell>
          <cell r="E370" t="str">
            <v>Mulighetsstudie sentrumsskoler</v>
          </cell>
          <cell r="F370">
            <v>907177</v>
          </cell>
          <cell r="G370">
            <v>1000000</v>
          </cell>
        </row>
        <row r="371">
          <cell r="B371">
            <v>56316</v>
          </cell>
          <cell r="C371" t="str">
            <v>Vurdering skoler Riska</v>
          </cell>
          <cell r="F371">
            <v>22658</v>
          </cell>
          <cell r="G371">
            <v>1000000</v>
          </cell>
        </row>
        <row r="372">
          <cell r="A372">
            <v>5631601</v>
          </cell>
          <cell r="B372">
            <v>56316</v>
          </cell>
          <cell r="C372" t="str">
            <v>Vurdering skoler Riska</v>
          </cell>
          <cell r="D372">
            <v>5631601</v>
          </cell>
          <cell r="E372" t="str">
            <v>Vurdering skoler Riska</v>
          </cell>
          <cell r="F372">
            <v>22658</v>
          </cell>
          <cell r="G372">
            <v>1000000</v>
          </cell>
        </row>
        <row r="373">
          <cell r="B373">
            <v>56317</v>
          </cell>
          <cell r="C373" t="str">
            <v>Skoler varslingsanlegg, budsjett</v>
          </cell>
          <cell r="F373">
            <v>1896442</v>
          </cell>
          <cell r="G373">
            <v>0</v>
          </cell>
        </row>
        <row r="374">
          <cell r="A374">
            <v>5631701</v>
          </cell>
          <cell r="B374">
            <v>56317</v>
          </cell>
          <cell r="C374" t="str">
            <v>Skoler varslingsanlegg, budsjett</v>
          </cell>
          <cell r="D374">
            <v>5631701</v>
          </cell>
          <cell r="E374" t="str">
            <v>Varslingsanlegg Øygard u.skole</v>
          </cell>
          <cell r="F374">
            <v>1000350</v>
          </cell>
          <cell r="G374">
            <v>0</v>
          </cell>
        </row>
        <row r="375">
          <cell r="A375">
            <v>5631702</v>
          </cell>
          <cell r="B375">
            <v>56317</v>
          </cell>
          <cell r="C375" t="str">
            <v>Skoler varslingsanlegg, budsjett</v>
          </cell>
          <cell r="D375">
            <v>5631702</v>
          </cell>
          <cell r="E375" t="str">
            <v>Varslingsanlegg Smeaheia skole</v>
          </cell>
          <cell r="F375">
            <v>896092</v>
          </cell>
          <cell r="G375">
            <v>0</v>
          </cell>
        </row>
        <row r="376">
          <cell r="B376">
            <v>56318</v>
          </cell>
          <cell r="C376" t="str">
            <v>Figgjo skole</v>
          </cell>
          <cell r="F376">
            <v>1551795</v>
          </cell>
          <cell r="G376">
            <v>625000</v>
          </cell>
        </row>
        <row r="377">
          <cell r="A377">
            <v>5631801</v>
          </cell>
          <cell r="B377">
            <v>56318</v>
          </cell>
          <cell r="C377" t="str">
            <v>Figgjo skole</v>
          </cell>
          <cell r="D377">
            <v>5631801</v>
          </cell>
          <cell r="E377" t="str">
            <v>Figgjo skole (30002)</v>
          </cell>
          <cell r="F377">
            <v>1551795</v>
          </cell>
          <cell r="G377">
            <v>625000</v>
          </cell>
        </row>
        <row r="378">
          <cell r="B378">
            <v>56319</v>
          </cell>
          <cell r="C378" t="str">
            <v>Gamle Figgjo skole oppgradering</v>
          </cell>
          <cell r="F378">
            <v>1128856</v>
          </cell>
          <cell r="G378">
            <v>1000000</v>
          </cell>
        </row>
        <row r="379">
          <cell r="A379">
            <v>5631901</v>
          </cell>
          <cell r="B379">
            <v>56319</v>
          </cell>
          <cell r="C379" t="str">
            <v>Gamle Figgjo skole oppgradering</v>
          </cell>
          <cell r="D379">
            <v>5631901</v>
          </cell>
          <cell r="E379" t="str">
            <v>Gamle Figgjo skole oppgradering</v>
          </cell>
          <cell r="F379">
            <v>1128856</v>
          </cell>
          <cell r="G379">
            <v>1000000</v>
          </cell>
        </row>
        <row r="380">
          <cell r="B380">
            <v>56320</v>
          </cell>
          <cell r="C380" t="str">
            <v>Maudland skole varmtvann</v>
          </cell>
          <cell r="F380">
            <v>72600</v>
          </cell>
          <cell r="G380">
            <v>73000</v>
          </cell>
        </row>
        <row r="381">
          <cell r="A381">
            <v>5632001</v>
          </cell>
          <cell r="B381">
            <v>56320</v>
          </cell>
          <cell r="C381" t="str">
            <v>Maudland skole varmtvann</v>
          </cell>
          <cell r="D381">
            <v>5632001</v>
          </cell>
          <cell r="E381" t="str">
            <v>Maudland skole varmtvann (3003000)</v>
          </cell>
          <cell r="F381">
            <v>72600</v>
          </cell>
          <cell r="G381">
            <v>73000</v>
          </cell>
        </row>
        <row r="382">
          <cell r="B382">
            <v>56321</v>
          </cell>
          <cell r="C382" t="str">
            <v>TP2020 - Tiltakspakkeprosjekt 2020 Eiendom</v>
          </cell>
          <cell r="F382">
            <v>67322</v>
          </cell>
          <cell r="G382">
            <v>0</v>
          </cell>
        </row>
        <row r="383">
          <cell r="A383">
            <v>5632101</v>
          </cell>
          <cell r="B383">
            <v>56321</v>
          </cell>
          <cell r="C383" t="str">
            <v>TP2020 - Tiltakspakkeprosjekt 2020 Eiendom</v>
          </cell>
          <cell r="D383">
            <v>5632101</v>
          </cell>
          <cell r="E383" t="str">
            <v>TP2020 - Stangeland skole paviljonger</v>
          </cell>
          <cell r="F383">
            <v>35015</v>
          </cell>
          <cell r="G383">
            <v>0</v>
          </cell>
        </row>
        <row r="384">
          <cell r="A384">
            <v>5632102</v>
          </cell>
          <cell r="B384">
            <v>56321</v>
          </cell>
          <cell r="C384" t="str">
            <v>TP2020 - Tiltakspakkeprosjekt 2020 Eiendom</v>
          </cell>
          <cell r="D384">
            <v>5632102</v>
          </cell>
          <cell r="E384" t="str">
            <v>TP2020 - Skifte av lekeutstyr skoler og barnehager</v>
          </cell>
          <cell r="F384">
            <v>32306</v>
          </cell>
          <cell r="G384">
            <v>0</v>
          </cell>
        </row>
        <row r="385">
          <cell r="B385">
            <v>56322</v>
          </cell>
          <cell r="C385" t="str">
            <v>Trones skole til B35-skole og utvidelse</v>
          </cell>
          <cell r="F385">
            <v>89670</v>
          </cell>
          <cell r="G385">
            <v>0</v>
          </cell>
        </row>
        <row r="386">
          <cell r="A386">
            <v>5632201</v>
          </cell>
          <cell r="B386">
            <v>56322</v>
          </cell>
          <cell r="C386" t="str">
            <v>Trones skole til B35-skole og utvidelse</v>
          </cell>
          <cell r="D386">
            <v>5632201</v>
          </cell>
          <cell r="E386" t="str">
            <v>Trones skole til B35-skole og utvidelse</v>
          </cell>
          <cell r="F386">
            <v>89670</v>
          </cell>
          <cell r="G386">
            <v>0</v>
          </cell>
        </row>
        <row r="387">
          <cell r="B387">
            <v>56401</v>
          </cell>
          <cell r="C387" t="str">
            <v>Barnehager utendørsanlegg</v>
          </cell>
          <cell r="F387">
            <v>2234300</v>
          </cell>
          <cell r="G387">
            <v>3243000</v>
          </cell>
        </row>
        <row r="388">
          <cell r="A388">
            <v>5640101</v>
          </cell>
          <cell r="B388">
            <v>56401</v>
          </cell>
          <cell r="C388" t="str">
            <v>Barnehager utendørsanlegg</v>
          </cell>
          <cell r="D388">
            <v>5640101</v>
          </cell>
          <cell r="E388" t="str">
            <v>Uteomr Hommersåk bhg (3500313)</v>
          </cell>
          <cell r="F388">
            <v>1034930</v>
          </cell>
          <cell r="G388">
            <v>0</v>
          </cell>
        </row>
        <row r="389">
          <cell r="A389">
            <v>5640102</v>
          </cell>
          <cell r="B389">
            <v>56401</v>
          </cell>
          <cell r="C389" t="str">
            <v>Barnehager utendørsanlegg</v>
          </cell>
          <cell r="D389">
            <v>5640102</v>
          </cell>
          <cell r="E389" t="str">
            <v>Uteomr flere bhg fallunderlag gummi (3500315)</v>
          </cell>
          <cell r="F389">
            <v>237114</v>
          </cell>
          <cell r="G389">
            <v>0</v>
          </cell>
        </row>
        <row r="390">
          <cell r="A390">
            <v>5640104</v>
          </cell>
          <cell r="B390">
            <v>56401</v>
          </cell>
          <cell r="C390" t="str">
            <v>Barnehager utendørsanlegg</v>
          </cell>
          <cell r="D390">
            <v>5640104</v>
          </cell>
          <cell r="E390" t="str">
            <v>Uteomr Porsholen bhg</v>
          </cell>
          <cell r="F390">
            <v>700000</v>
          </cell>
          <cell r="G390">
            <v>0</v>
          </cell>
        </row>
        <row r="391">
          <cell r="A391">
            <v>5640105</v>
          </cell>
          <cell r="B391">
            <v>56401</v>
          </cell>
          <cell r="C391" t="str">
            <v>Barnehager utendørsanlegg</v>
          </cell>
          <cell r="D391">
            <v>5640105</v>
          </cell>
          <cell r="E391" t="str">
            <v>Uteomr Brueland bhg</v>
          </cell>
          <cell r="F391">
            <v>252883</v>
          </cell>
          <cell r="G391">
            <v>0</v>
          </cell>
        </row>
        <row r="392">
          <cell r="A392">
            <v>5640106</v>
          </cell>
          <cell r="B392">
            <v>56401</v>
          </cell>
          <cell r="C392" t="str">
            <v>Barnehager utendørsanlegg</v>
          </cell>
          <cell r="D392">
            <v>5640106</v>
          </cell>
          <cell r="E392" t="str">
            <v>Uteomr Sandvedhaugen bhg</v>
          </cell>
          <cell r="F392">
            <v>9374</v>
          </cell>
          <cell r="G392">
            <v>0</v>
          </cell>
        </row>
        <row r="393">
          <cell r="A393">
            <v>5640199</v>
          </cell>
          <cell r="B393">
            <v>56401</v>
          </cell>
          <cell r="C393" t="str">
            <v>Barnehager utendørsanlegg</v>
          </cell>
          <cell r="D393">
            <v>5640199</v>
          </cell>
          <cell r="E393" t="str">
            <v>Barnehager utendørsanlegg, budsjett</v>
          </cell>
          <cell r="F393">
            <v>0</v>
          </cell>
          <cell r="G393">
            <v>3243000</v>
          </cell>
        </row>
        <row r="394">
          <cell r="B394">
            <v>56402</v>
          </cell>
          <cell r="C394" t="str">
            <v>Barnehager rehabilitering</v>
          </cell>
          <cell r="F394">
            <v>2415815</v>
          </cell>
          <cell r="G394">
            <v>8688000</v>
          </cell>
        </row>
        <row r="395">
          <cell r="A395">
            <v>5640201</v>
          </cell>
          <cell r="B395">
            <v>56402</v>
          </cell>
          <cell r="C395" t="str">
            <v>Barnehager rehabilitering</v>
          </cell>
          <cell r="D395">
            <v>5640201</v>
          </cell>
          <cell r="E395" t="str">
            <v>Rehab Sørbø nord bhg (3501925)</v>
          </cell>
          <cell r="F395">
            <v>71982</v>
          </cell>
          <cell r="G395">
            <v>0</v>
          </cell>
        </row>
        <row r="396">
          <cell r="A396">
            <v>5640202</v>
          </cell>
          <cell r="B396">
            <v>56402</v>
          </cell>
          <cell r="C396" t="str">
            <v>Barnehager rehabilitering</v>
          </cell>
          <cell r="D396">
            <v>5640202</v>
          </cell>
          <cell r="E396" t="str">
            <v>Rehab Øygard bhg (3501926)</v>
          </cell>
          <cell r="F396">
            <v>600641</v>
          </cell>
          <cell r="G396">
            <v>0</v>
          </cell>
        </row>
        <row r="397">
          <cell r="A397">
            <v>5640203</v>
          </cell>
          <cell r="B397">
            <v>56402</v>
          </cell>
          <cell r="C397" t="str">
            <v>Barnehager rehabilitering</v>
          </cell>
          <cell r="D397">
            <v>5640203</v>
          </cell>
          <cell r="E397" t="str">
            <v>Rehab Stangeland bhg (3501927)</v>
          </cell>
          <cell r="F397">
            <v>118607</v>
          </cell>
          <cell r="G397">
            <v>0</v>
          </cell>
        </row>
        <row r="398">
          <cell r="A398">
            <v>5640204</v>
          </cell>
          <cell r="B398">
            <v>56402</v>
          </cell>
          <cell r="C398" t="str">
            <v>Barnehager rehabilitering</v>
          </cell>
          <cell r="D398">
            <v>5640204</v>
          </cell>
          <cell r="E398" t="str">
            <v>Rehab Trones bhg (3501928)</v>
          </cell>
          <cell r="F398">
            <v>467531</v>
          </cell>
          <cell r="G398">
            <v>0</v>
          </cell>
        </row>
        <row r="399">
          <cell r="A399">
            <v>5640205</v>
          </cell>
          <cell r="B399">
            <v>56402</v>
          </cell>
          <cell r="C399" t="str">
            <v>Barnehager rehabilitering</v>
          </cell>
          <cell r="D399">
            <v>5640205</v>
          </cell>
          <cell r="E399" t="str">
            <v>Rehab Ganddal bhg (3501929)</v>
          </cell>
          <cell r="F399">
            <v>458673</v>
          </cell>
          <cell r="G399">
            <v>0</v>
          </cell>
        </row>
        <row r="400">
          <cell r="A400">
            <v>5640207</v>
          </cell>
          <cell r="B400">
            <v>56402</v>
          </cell>
          <cell r="C400" t="str">
            <v>Barnehager rehabilitering</v>
          </cell>
          <cell r="D400">
            <v>5640207</v>
          </cell>
          <cell r="E400" t="str">
            <v>Rehab Porsholen bhg</v>
          </cell>
          <cell r="F400">
            <v>494133</v>
          </cell>
          <cell r="G400">
            <v>0</v>
          </cell>
        </row>
        <row r="401">
          <cell r="A401">
            <v>5640208</v>
          </cell>
          <cell r="B401">
            <v>56402</v>
          </cell>
          <cell r="C401" t="str">
            <v>Barnehager rehabilitering</v>
          </cell>
          <cell r="D401">
            <v>5640208</v>
          </cell>
          <cell r="E401" t="str">
            <v>Rehab Varatun bhg</v>
          </cell>
          <cell r="F401">
            <v>153249</v>
          </cell>
          <cell r="G401">
            <v>0</v>
          </cell>
        </row>
        <row r="402">
          <cell r="A402">
            <v>5640299</v>
          </cell>
          <cell r="B402">
            <v>56402</v>
          </cell>
          <cell r="C402" t="str">
            <v>Barnehager rehabilitering</v>
          </cell>
          <cell r="D402">
            <v>5640299</v>
          </cell>
          <cell r="E402" t="str">
            <v>Barnehager rehabilitering, budsjett</v>
          </cell>
          <cell r="F402">
            <v>51000</v>
          </cell>
          <cell r="G402">
            <v>8688000</v>
          </cell>
        </row>
        <row r="403">
          <cell r="B403">
            <v>56403</v>
          </cell>
          <cell r="C403" t="str">
            <v>Langgata 72 helsestasjon</v>
          </cell>
          <cell r="F403">
            <v>6014426</v>
          </cell>
          <cell r="G403">
            <v>11996000</v>
          </cell>
        </row>
        <row r="404">
          <cell r="A404">
            <v>5640301</v>
          </cell>
          <cell r="B404">
            <v>56403</v>
          </cell>
          <cell r="C404" t="str">
            <v>Langgata 72 helsestasjon</v>
          </cell>
          <cell r="D404">
            <v>5640301</v>
          </cell>
          <cell r="E404" t="str">
            <v>Langgata 72 helsestasjon (3502000)</v>
          </cell>
          <cell r="F404">
            <v>6014426</v>
          </cell>
          <cell r="G404">
            <v>11996000</v>
          </cell>
        </row>
        <row r="405">
          <cell r="B405">
            <v>56404</v>
          </cell>
          <cell r="C405" t="str">
            <v>Langgata bhg fjernvarmetilknytning</v>
          </cell>
          <cell r="F405">
            <v>1648028</v>
          </cell>
          <cell r="G405">
            <v>4101000</v>
          </cell>
        </row>
        <row r="406">
          <cell r="A406">
            <v>5640401</v>
          </cell>
          <cell r="B406">
            <v>56404</v>
          </cell>
          <cell r="C406" t="str">
            <v>Langgata bhg fjernvarmetilknytning</v>
          </cell>
          <cell r="D406">
            <v>5640401</v>
          </cell>
          <cell r="E406" t="str">
            <v>Langgata bhg fjernvarmetilknytning (35015)</v>
          </cell>
          <cell r="F406">
            <v>1648028</v>
          </cell>
          <cell r="G406">
            <v>4101000</v>
          </cell>
        </row>
        <row r="407">
          <cell r="B407">
            <v>56405</v>
          </cell>
          <cell r="C407" t="str">
            <v>Brueland bhg planlegging ombygg og utvielse</v>
          </cell>
          <cell r="F407">
            <v>55640</v>
          </cell>
          <cell r="G407">
            <v>1000000</v>
          </cell>
        </row>
        <row r="408">
          <cell r="A408">
            <v>5640501</v>
          </cell>
          <cell r="B408">
            <v>56405</v>
          </cell>
          <cell r="C408" t="str">
            <v>Brueland bhg planlegging ombygg og utvielse</v>
          </cell>
          <cell r="D408">
            <v>5640501</v>
          </cell>
          <cell r="E408" t="str">
            <v>Brueland bhg planlegging ombygg og utvielse</v>
          </cell>
          <cell r="F408">
            <v>55640</v>
          </cell>
          <cell r="G408">
            <v>1000000</v>
          </cell>
        </row>
        <row r="409">
          <cell r="B409">
            <v>56407</v>
          </cell>
          <cell r="C409" t="str">
            <v>Ny helsestasjon inventar</v>
          </cell>
          <cell r="F409">
            <v>2558709</v>
          </cell>
          <cell r="G409">
            <v>1840000</v>
          </cell>
        </row>
        <row r="410">
          <cell r="A410">
            <v>5640701</v>
          </cell>
          <cell r="B410">
            <v>56407</v>
          </cell>
          <cell r="C410" t="str">
            <v>Ny helsestasjon inventar</v>
          </cell>
          <cell r="D410">
            <v>5640701</v>
          </cell>
          <cell r="E410" t="str">
            <v>Ny helsestasjon inventar</v>
          </cell>
          <cell r="F410">
            <v>2558709</v>
          </cell>
          <cell r="G410">
            <v>1840000</v>
          </cell>
        </row>
        <row r="411">
          <cell r="B411">
            <v>56409</v>
          </cell>
          <cell r="C411" t="str">
            <v>Barnehager branntekniske tiltak</v>
          </cell>
          <cell r="F411">
            <v>34392</v>
          </cell>
          <cell r="G411">
            <v>429000</v>
          </cell>
        </row>
        <row r="412">
          <cell r="A412">
            <v>5640901</v>
          </cell>
          <cell r="B412">
            <v>56409</v>
          </cell>
          <cell r="C412" t="str">
            <v>Barnehager branntekniske tiltak</v>
          </cell>
          <cell r="D412">
            <v>5640901</v>
          </cell>
          <cell r="E412" t="str">
            <v>Barnehager branntekniske tiltak</v>
          </cell>
          <cell r="F412">
            <v>34392</v>
          </cell>
          <cell r="G412">
            <v>429000</v>
          </cell>
        </row>
        <row r="413">
          <cell r="B413">
            <v>56410</v>
          </cell>
          <cell r="C413" t="str">
            <v>Austrått bhg tilretteleggingstiltak</v>
          </cell>
          <cell r="F413">
            <v>192806</v>
          </cell>
          <cell r="G413">
            <v>0</v>
          </cell>
        </row>
        <row r="414">
          <cell r="A414">
            <v>5641001</v>
          </cell>
          <cell r="B414">
            <v>56410</v>
          </cell>
          <cell r="C414" t="str">
            <v>Austrått bhg tilretteleggingstiltak</v>
          </cell>
          <cell r="D414">
            <v>5641001</v>
          </cell>
          <cell r="E414" t="str">
            <v>Austrått bhg tilretteleggingstiltak</v>
          </cell>
          <cell r="F414">
            <v>192806</v>
          </cell>
          <cell r="G414">
            <v>0</v>
          </cell>
        </row>
        <row r="415">
          <cell r="B415">
            <v>56411</v>
          </cell>
          <cell r="C415" t="str">
            <v>Rabalder bhg oppgradering</v>
          </cell>
          <cell r="F415">
            <v>5263</v>
          </cell>
          <cell r="G415">
            <v>750000</v>
          </cell>
        </row>
        <row r="416">
          <cell r="A416">
            <v>5641101</v>
          </cell>
          <cell r="B416">
            <v>56411</v>
          </cell>
          <cell r="C416" t="str">
            <v>Rabalder bhg oppgradering</v>
          </cell>
          <cell r="D416">
            <v>5641101</v>
          </cell>
          <cell r="E416" t="str">
            <v>Rabalder bhg oppgradering</v>
          </cell>
          <cell r="F416">
            <v>5263</v>
          </cell>
          <cell r="G416">
            <v>750000</v>
          </cell>
        </row>
        <row r="417">
          <cell r="B417">
            <v>56501</v>
          </cell>
          <cell r="C417" t="str">
            <v>Miljøtiltak kommunale bygg</v>
          </cell>
          <cell r="F417">
            <v>3032273</v>
          </cell>
          <cell r="G417">
            <v>20000</v>
          </cell>
        </row>
        <row r="418">
          <cell r="A418">
            <v>5650101</v>
          </cell>
          <cell r="B418">
            <v>56501</v>
          </cell>
          <cell r="C418" t="str">
            <v>Miljøtiltak kommunale bygg</v>
          </cell>
          <cell r="D418">
            <v>5650101</v>
          </cell>
          <cell r="E418" t="str">
            <v>Miljøtiltak Trones boas (4000105)</v>
          </cell>
          <cell r="F418">
            <v>10048</v>
          </cell>
          <cell r="G418">
            <v>0</v>
          </cell>
        </row>
        <row r="419">
          <cell r="A419">
            <v>5650105</v>
          </cell>
          <cell r="B419">
            <v>56501</v>
          </cell>
          <cell r="C419" t="str">
            <v>Miljøtiltak kommunale bygg</v>
          </cell>
          <cell r="D419">
            <v>5650105</v>
          </cell>
          <cell r="E419" t="str">
            <v>Miljøtiltak Lundehaugen u.skole</v>
          </cell>
          <cell r="F419">
            <v>3022225</v>
          </cell>
          <cell r="G419">
            <v>0</v>
          </cell>
        </row>
        <row r="420">
          <cell r="A420">
            <v>5650199</v>
          </cell>
          <cell r="B420">
            <v>56501</v>
          </cell>
          <cell r="C420" t="str">
            <v>Miljøtiltak kommunale bygg</v>
          </cell>
          <cell r="D420">
            <v>5650199</v>
          </cell>
          <cell r="E420" t="str">
            <v>Miljøtiltak kommunale bygg, budsjett</v>
          </cell>
          <cell r="F420">
            <v>0</v>
          </cell>
          <cell r="G420">
            <v>20000</v>
          </cell>
        </row>
        <row r="421">
          <cell r="B421">
            <v>56502</v>
          </cell>
          <cell r="C421" t="str">
            <v>ENØK utfasing av oljekjel</v>
          </cell>
          <cell r="F421">
            <v>41954</v>
          </cell>
          <cell r="G421">
            <v>400000</v>
          </cell>
        </row>
        <row r="422">
          <cell r="A422">
            <v>5650204</v>
          </cell>
          <cell r="B422">
            <v>56502</v>
          </cell>
          <cell r="C422" t="str">
            <v>ENØK utfasing av oljekjel</v>
          </cell>
          <cell r="D422">
            <v>5650204</v>
          </cell>
          <cell r="E422" t="str">
            <v>ENØK Figgjo skole (4000212)</v>
          </cell>
          <cell r="F422">
            <v>41954</v>
          </cell>
          <cell r="G422">
            <v>0</v>
          </cell>
        </row>
        <row r="423">
          <cell r="A423">
            <v>5650299</v>
          </cell>
          <cell r="B423">
            <v>56502</v>
          </cell>
          <cell r="C423" t="str">
            <v>ENØK utfasing av oljekjel</v>
          </cell>
          <cell r="D423">
            <v>5650299</v>
          </cell>
          <cell r="E423" t="str">
            <v>ENØK utfasing av øljekjel, budsjett</v>
          </cell>
          <cell r="F423">
            <v>0</v>
          </cell>
          <cell r="G423">
            <v>400000</v>
          </cell>
        </row>
        <row r="424">
          <cell r="B424">
            <v>56503</v>
          </cell>
          <cell r="C424" t="str">
            <v>ITV-anlegg kameraovervåking</v>
          </cell>
          <cell r="F424">
            <v>9810</v>
          </cell>
          <cell r="G424">
            <v>1129000</v>
          </cell>
        </row>
        <row r="425">
          <cell r="A425">
            <v>5650306</v>
          </cell>
          <cell r="B425">
            <v>56503</v>
          </cell>
          <cell r="C425" t="str">
            <v>ITV-anlegg kameraovervåking</v>
          </cell>
          <cell r="D425">
            <v>5650306</v>
          </cell>
          <cell r="E425" t="str">
            <v>ITV Ganddal skole</v>
          </cell>
          <cell r="F425">
            <v>9810</v>
          </cell>
          <cell r="G425">
            <v>0</v>
          </cell>
        </row>
        <row r="426">
          <cell r="A426">
            <v>5650399</v>
          </cell>
          <cell r="B426">
            <v>56503</v>
          </cell>
          <cell r="C426" t="str">
            <v>ITV-anlegg kameraovervåking</v>
          </cell>
          <cell r="D426">
            <v>5650399</v>
          </cell>
          <cell r="E426" t="str">
            <v>ITV-anlegg kameraovervåking, budsjett</v>
          </cell>
          <cell r="F426">
            <v>0</v>
          </cell>
          <cell r="G426">
            <v>1129000</v>
          </cell>
        </row>
        <row r="427">
          <cell r="B427">
            <v>56504</v>
          </cell>
          <cell r="C427" t="str">
            <v>Innemiljø øvrige kommunale bygg, oppgradering</v>
          </cell>
          <cell r="F427">
            <v>2722340</v>
          </cell>
          <cell r="G427">
            <v>4989000</v>
          </cell>
        </row>
        <row r="428">
          <cell r="A428">
            <v>5650401</v>
          </cell>
          <cell r="B428">
            <v>56504</v>
          </cell>
          <cell r="C428" t="str">
            <v>Innemiljø øvrige kommunale bygg, oppgradering</v>
          </cell>
          <cell r="D428">
            <v>5650401</v>
          </cell>
          <cell r="E428" t="str">
            <v>Innemiljø Giske u.skole (4100407)</v>
          </cell>
          <cell r="F428">
            <v>13593</v>
          </cell>
          <cell r="G428">
            <v>0</v>
          </cell>
        </row>
        <row r="429">
          <cell r="A429">
            <v>5650402</v>
          </cell>
          <cell r="B429">
            <v>56504</v>
          </cell>
          <cell r="C429" t="str">
            <v>Innemiljø øvrige kommunale bygg, oppgradering</v>
          </cell>
          <cell r="D429">
            <v>5650402</v>
          </cell>
          <cell r="E429" t="str">
            <v>Innemiljø Bogafjell skole (4100408)</v>
          </cell>
          <cell r="F429">
            <v>1171</v>
          </cell>
          <cell r="G429">
            <v>0</v>
          </cell>
        </row>
        <row r="430">
          <cell r="A430">
            <v>5650403</v>
          </cell>
          <cell r="B430">
            <v>56504</v>
          </cell>
          <cell r="C430" t="str">
            <v>Innemiljø øvrige kommunale bygg, oppgradering</v>
          </cell>
          <cell r="D430">
            <v>5650403</v>
          </cell>
          <cell r="E430" t="str">
            <v>Innemiljø Lurahammaren u.skole (4100410)</v>
          </cell>
          <cell r="F430">
            <v>52243</v>
          </cell>
          <cell r="G430">
            <v>0</v>
          </cell>
        </row>
        <row r="431">
          <cell r="A431">
            <v>5650404</v>
          </cell>
          <cell r="B431">
            <v>56504</v>
          </cell>
          <cell r="C431" t="str">
            <v>Innemiljø øvrige kommunale bygg, oppgradering</v>
          </cell>
          <cell r="D431">
            <v>5650404</v>
          </cell>
          <cell r="E431" t="str">
            <v>Innemiljø Buggeland skole (4100411)</v>
          </cell>
          <cell r="F431">
            <v>24998</v>
          </cell>
          <cell r="G431">
            <v>0</v>
          </cell>
        </row>
        <row r="432">
          <cell r="A432">
            <v>5650406</v>
          </cell>
          <cell r="B432">
            <v>56504</v>
          </cell>
          <cell r="C432" t="str">
            <v>Innemiljø øvrige kommunale bygg, oppgradering</v>
          </cell>
          <cell r="D432">
            <v>5650406</v>
          </cell>
          <cell r="E432" t="str">
            <v>Innemiljø Lurahammaren u.skole</v>
          </cell>
          <cell r="F432">
            <v>944561</v>
          </cell>
          <cell r="G432">
            <v>0</v>
          </cell>
        </row>
        <row r="433">
          <cell r="A433">
            <v>5650407</v>
          </cell>
          <cell r="B433">
            <v>56504</v>
          </cell>
          <cell r="C433" t="str">
            <v>Innemiljø øvrige kommunale bygg, oppgradering</v>
          </cell>
          <cell r="D433">
            <v>5650407</v>
          </cell>
          <cell r="E433" t="str">
            <v>Innemiljø Høle skole</v>
          </cell>
          <cell r="F433">
            <v>62950</v>
          </cell>
          <cell r="G433">
            <v>0</v>
          </cell>
        </row>
        <row r="434">
          <cell r="A434">
            <v>5650410</v>
          </cell>
          <cell r="B434">
            <v>56504</v>
          </cell>
          <cell r="C434" t="str">
            <v>Innemiljø øvrige kommunale bygg, oppgradering</v>
          </cell>
          <cell r="D434">
            <v>5650410</v>
          </cell>
          <cell r="E434" t="str">
            <v>Innemiljø Byhagen boas</v>
          </cell>
          <cell r="F434">
            <v>167324</v>
          </cell>
          <cell r="G434">
            <v>0</v>
          </cell>
        </row>
        <row r="435">
          <cell r="A435">
            <v>5650411</v>
          </cell>
          <cell r="B435">
            <v>56504</v>
          </cell>
          <cell r="C435" t="str">
            <v>Innemiljø øvrige kommunale bygg, oppgradering</v>
          </cell>
          <cell r="D435">
            <v>5650411</v>
          </cell>
          <cell r="E435" t="str">
            <v>Innemiljø Sandvedhaugen bhg</v>
          </cell>
          <cell r="F435">
            <v>1455500</v>
          </cell>
          <cell r="G435">
            <v>0</v>
          </cell>
        </row>
        <row r="436">
          <cell r="A436">
            <v>5650499</v>
          </cell>
          <cell r="B436">
            <v>56504</v>
          </cell>
          <cell r="C436" t="str">
            <v>Innemiljø øvrige kommunale bygg, oppgradering</v>
          </cell>
          <cell r="D436">
            <v>5650499</v>
          </cell>
          <cell r="E436" t="str">
            <v>Innemiljø øvr. komm. bygg, oppgrad; budsjett</v>
          </cell>
          <cell r="F436">
            <v>0</v>
          </cell>
          <cell r="G436">
            <v>4989000</v>
          </cell>
        </row>
        <row r="437">
          <cell r="B437">
            <v>56505</v>
          </cell>
          <cell r="C437" t="str">
            <v>Omlegging intern kommunikasjon for tekn. styresystemer</v>
          </cell>
          <cell r="F437">
            <v>385813</v>
          </cell>
          <cell r="G437">
            <v>798000</v>
          </cell>
        </row>
        <row r="438">
          <cell r="A438">
            <v>5650502</v>
          </cell>
          <cell r="B438">
            <v>56505</v>
          </cell>
          <cell r="C438" t="str">
            <v>Omlegging intern kommunikasjon for tekn. styresystemer</v>
          </cell>
          <cell r="D438">
            <v>5650502</v>
          </cell>
          <cell r="E438" t="str">
            <v>Oppgr tekn kommunikasjon - flere bygg</v>
          </cell>
          <cell r="F438">
            <v>385813</v>
          </cell>
          <cell r="G438">
            <v>0</v>
          </cell>
        </row>
        <row r="439">
          <cell r="A439">
            <v>5650599</v>
          </cell>
          <cell r="B439">
            <v>56505</v>
          </cell>
          <cell r="C439" t="str">
            <v>Omlegging intern kommunikasjon for tekn. styresystemer</v>
          </cell>
          <cell r="D439">
            <v>5650599</v>
          </cell>
          <cell r="E439" t="str">
            <v>Omlegg int kommunikasj tekn styresystemer, budsjett</v>
          </cell>
          <cell r="F439">
            <v>0</v>
          </cell>
          <cell r="G439">
            <v>798000</v>
          </cell>
        </row>
        <row r="440">
          <cell r="B440">
            <v>56506</v>
          </cell>
          <cell r="C440" t="str">
            <v>Adgangskontroll anlegg, utfasing eldre låsesystem, overg. til skallsikring</v>
          </cell>
          <cell r="F440">
            <v>869775</v>
          </cell>
          <cell r="G440">
            <v>2824000</v>
          </cell>
        </row>
        <row r="441">
          <cell r="A441">
            <v>5650603</v>
          </cell>
          <cell r="B441">
            <v>56506</v>
          </cell>
          <cell r="C441" t="str">
            <v>Adgangskontroll anlegg, utfasing eldre låsesystem, overg. til skallsikring</v>
          </cell>
          <cell r="D441">
            <v>5650603</v>
          </cell>
          <cell r="E441" t="str">
            <v>Adgangskontr. Austrått skole (4101408)</v>
          </cell>
          <cell r="F441">
            <v>542921</v>
          </cell>
          <cell r="G441">
            <v>0</v>
          </cell>
        </row>
        <row r="442">
          <cell r="A442">
            <v>5650606</v>
          </cell>
          <cell r="B442">
            <v>56506</v>
          </cell>
          <cell r="C442" t="str">
            <v>Adgangskontroll anlegg, utfasing eldre låsesystem, overg. til skallsikring</v>
          </cell>
          <cell r="D442">
            <v>5650606</v>
          </cell>
          <cell r="E442" t="str">
            <v>Adgangskontr. Stangeland skole</v>
          </cell>
          <cell r="F442">
            <v>11341</v>
          </cell>
          <cell r="G442">
            <v>0</v>
          </cell>
        </row>
        <row r="443">
          <cell r="A443">
            <v>5650607</v>
          </cell>
          <cell r="B443">
            <v>56506</v>
          </cell>
          <cell r="C443" t="str">
            <v>Adgangskontroll anlegg, utfasing eldre låsesystem, overg. til skallsikring</v>
          </cell>
          <cell r="D443">
            <v>5650607</v>
          </cell>
          <cell r="E443" t="str">
            <v>Adgangskontr. Lura skole</v>
          </cell>
          <cell r="F443">
            <v>11341</v>
          </cell>
          <cell r="G443">
            <v>0</v>
          </cell>
        </row>
        <row r="444">
          <cell r="A444">
            <v>5650608</v>
          </cell>
          <cell r="B444">
            <v>56506</v>
          </cell>
          <cell r="C444" t="str">
            <v>Adgangskontroll anlegg, utfasing eldre låsesystem, overg. til skallsikring</v>
          </cell>
          <cell r="D444">
            <v>5650608</v>
          </cell>
          <cell r="E444" t="str">
            <v>Adgangskontr. Kyrkjevollen skole</v>
          </cell>
          <cell r="F444">
            <v>11341</v>
          </cell>
          <cell r="G444">
            <v>0</v>
          </cell>
        </row>
        <row r="445">
          <cell r="A445">
            <v>5650699</v>
          </cell>
          <cell r="B445">
            <v>56506</v>
          </cell>
          <cell r="C445" t="str">
            <v>Adgangskontroll anlegg, utfasing eldre låsesystem, overg. til skallsikring</v>
          </cell>
          <cell r="D445">
            <v>5650699</v>
          </cell>
          <cell r="E445" t="str">
            <v>Adgangskontroll anlegg, budsjett</v>
          </cell>
          <cell r="F445">
            <v>292831</v>
          </cell>
          <cell r="G445">
            <v>2824000</v>
          </cell>
        </row>
        <row r="446">
          <cell r="B446">
            <v>56507</v>
          </cell>
          <cell r="C446" t="str">
            <v>Risikovurdering av varmetekniske anlegg i kommunens formålsbygg</v>
          </cell>
          <cell r="F446">
            <v>537500</v>
          </cell>
          <cell r="G446">
            <v>574000</v>
          </cell>
        </row>
        <row r="447">
          <cell r="A447">
            <v>5650703</v>
          </cell>
          <cell r="B447">
            <v>56507</v>
          </cell>
          <cell r="C447" t="str">
            <v>Risikovurdering av varmetekniske anlegg i kommunens formålsbygg</v>
          </cell>
          <cell r="D447">
            <v>5650703</v>
          </cell>
          <cell r="E447" t="str">
            <v>Oppgrad. varmeanlegg Øygard u.skole</v>
          </cell>
          <cell r="F447">
            <v>537500</v>
          </cell>
          <cell r="G447">
            <v>0</v>
          </cell>
        </row>
        <row r="448">
          <cell r="A448">
            <v>5650799</v>
          </cell>
          <cell r="B448">
            <v>56507</v>
          </cell>
          <cell r="C448" t="str">
            <v>Risikovurdering av varmetekniske anlegg i kommunens formålsbygg</v>
          </cell>
          <cell r="D448">
            <v>5650799</v>
          </cell>
          <cell r="E448" t="str">
            <v>Risikovurdering av varmetekniske anlegg, budsjett</v>
          </cell>
          <cell r="F448">
            <v>0</v>
          </cell>
          <cell r="G448">
            <v>574000</v>
          </cell>
        </row>
        <row r="449">
          <cell r="B449">
            <v>56508</v>
          </cell>
          <cell r="C449" t="str">
            <v>Branntekniske tiltak helsebygg</v>
          </cell>
          <cell r="F449">
            <v>10852300</v>
          </cell>
          <cell r="G449">
            <v>8979000</v>
          </cell>
        </row>
        <row r="450">
          <cell r="A450">
            <v>5650801</v>
          </cell>
          <cell r="B450">
            <v>56508</v>
          </cell>
          <cell r="C450" t="str">
            <v>Branntekniske tiltak helsebygg</v>
          </cell>
          <cell r="D450">
            <v>5650801</v>
          </cell>
          <cell r="E450" t="str">
            <v>Branntek Riska boas (4102002)</v>
          </cell>
          <cell r="F450">
            <v>2873364</v>
          </cell>
          <cell r="G450">
            <v>0</v>
          </cell>
        </row>
        <row r="451">
          <cell r="A451">
            <v>5650802</v>
          </cell>
          <cell r="B451">
            <v>56508</v>
          </cell>
          <cell r="C451" t="str">
            <v>Branntekniske tiltak helsebygg</v>
          </cell>
          <cell r="D451">
            <v>5650802</v>
          </cell>
          <cell r="E451" t="str">
            <v>Branntek Rovik boas (4102006)</v>
          </cell>
          <cell r="F451">
            <v>1281564</v>
          </cell>
          <cell r="G451">
            <v>0</v>
          </cell>
        </row>
        <row r="452">
          <cell r="A452">
            <v>5650803</v>
          </cell>
          <cell r="B452">
            <v>56508</v>
          </cell>
          <cell r="C452" t="str">
            <v>Branntekniske tiltak helsebygg</v>
          </cell>
          <cell r="D452">
            <v>5650803</v>
          </cell>
          <cell r="E452" t="str">
            <v>Branntek Rovik boas 2019 (4102008)</v>
          </cell>
          <cell r="F452">
            <v>4714476</v>
          </cell>
          <cell r="G452">
            <v>0</v>
          </cell>
        </row>
        <row r="453">
          <cell r="A453">
            <v>5650805</v>
          </cell>
          <cell r="B453">
            <v>56508</v>
          </cell>
          <cell r="C453" t="str">
            <v>Branntekniske tiltak helsebygg</v>
          </cell>
          <cell r="D453">
            <v>5650805</v>
          </cell>
          <cell r="E453" t="str">
            <v>Branntek Riska boas 2019 (4102010)</v>
          </cell>
          <cell r="F453">
            <v>1982895</v>
          </cell>
          <cell r="G453">
            <v>0</v>
          </cell>
        </row>
        <row r="454">
          <cell r="A454">
            <v>5650899</v>
          </cell>
          <cell r="B454">
            <v>56508</v>
          </cell>
          <cell r="C454" t="str">
            <v>Branntekniske tiltak helsebygg</v>
          </cell>
          <cell r="D454">
            <v>5650899</v>
          </cell>
          <cell r="E454" t="str">
            <v>Branntekniske tiltak helsebygg, budsjett</v>
          </cell>
          <cell r="F454">
            <v>0</v>
          </cell>
          <cell r="G454">
            <v>8979000</v>
          </cell>
        </row>
        <row r="455">
          <cell r="B455">
            <v>56509</v>
          </cell>
          <cell r="C455" t="str">
            <v>Branntekniske tiltak skoler</v>
          </cell>
          <cell r="F455">
            <v>818344</v>
          </cell>
          <cell r="G455">
            <v>1504000</v>
          </cell>
        </row>
        <row r="456">
          <cell r="A456">
            <v>5650901</v>
          </cell>
          <cell r="B456">
            <v>56509</v>
          </cell>
          <cell r="C456" t="str">
            <v>Branntekniske tiltak skoler</v>
          </cell>
          <cell r="D456">
            <v>5650901</v>
          </cell>
          <cell r="E456" t="str">
            <v>Branntek Høyland u.skole (4102106)</v>
          </cell>
          <cell r="F456">
            <v>686838</v>
          </cell>
          <cell r="G456">
            <v>0</v>
          </cell>
        </row>
        <row r="457">
          <cell r="A457">
            <v>5650902</v>
          </cell>
          <cell r="B457">
            <v>56509</v>
          </cell>
          <cell r="C457" t="str">
            <v>Branntekniske tiltak skoler</v>
          </cell>
          <cell r="D457">
            <v>5650902</v>
          </cell>
          <cell r="E457" t="str">
            <v>Branntek Giske u.skole (4102105)</v>
          </cell>
          <cell r="F457">
            <v>131506</v>
          </cell>
          <cell r="G457">
            <v>0</v>
          </cell>
        </row>
        <row r="458">
          <cell r="A458">
            <v>5650999</v>
          </cell>
          <cell r="B458">
            <v>56509</v>
          </cell>
          <cell r="C458" t="str">
            <v>Branntekniske tiltak skoler</v>
          </cell>
          <cell r="D458">
            <v>5650999</v>
          </cell>
          <cell r="E458" t="str">
            <v>Brannteknske tiltak skoler, budsjett</v>
          </cell>
          <cell r="F458">
            <v>0</v>
          </cell>
          <cell r="G458">
            <v>1504000</v>
          </cell>
        </row>
        <row r="459">
          <cell r="B459">
            <v>56510</v>
          </cell>
          <cell r="C459" t="str">
            <v>Branntekniske tilak kulturbygg</v>
          </cell>
          <cell r="F459">
            <v>1339432</v>
          </cell>
          <cell r="G459">
            <v>2263000</v>
          </cell>
        </row>
        <row r="460">
          <cell r="A460">
            <v>5651001</v>
          </cell>
          <cell r="B460">
            <v>56510</v>
          </cell>
          <cell r="C460" t="str">
            <v>Branntekniske tilak kulturbygg</v>
          </cell>
          <cell r="D460">
            <v>5651001</v>
          </cell>
          <cell r="E460" t="str">
            <v>Branntek Skeianetunet eldresenter (4102204)</v>
          </cell>
          <cell r="F460">
            <v>778723</v>
          </cell>
          <cell r="G460">
            <v>0</v>
          </cell>
        </row>
        <row r="461">
          <cell r="A461">
            <v>5651002</v>
          </cell>
          <cell r="B461">
            <v>56510</v>
          </cell>
          <cell r="C461" t="str">
            <v>Branntekniske tilak kulturbygg</v>
          </cell>
          <cell r="D461">
            <v>5651002</v>
          </cell>
          <cell r="E461" t="str">
            <v>Branntek Varatun Gård (4102206)</v>
          </cell>
          <cell r="F461">
            <v>557870</v>
          </cell>
          <cell r="G461">
            <v>0</v>
          </cell>
        </row>
        <row r="462">
          <cell r="A462">
            <v>5651003</v>
          </cell>
          <cell r="B462">
            <v>56510</v>
          </cell>
          <cell r="C462" t="str">
            <v>Branntekniske tilak kulturbygg</v>
          </cell>
          <cell r="D462">
            <v>5651003</v>
          </cell>
          <cell r="E462" t="str">
            <v>Branntek Fogdahuset (4102205)</v>
          </cell>
          <cell r="F462">
            <v>2840</v>
          </cell>
          <cell r="G462">
            <v>0</v>
          </cell>
        </row>
        <row r="463">
          <cell r="A463">
            <v>5651099</v>
          </cell>
          <cell r="B463">
            <v>56510</v>
          </cell>
          <cell r="C463" t="str">
            <v>Branntekniske tilak kulturbygg</v>
          </cell>
          <cell r="D463">
            <v>5651099</v>
          </cell>
          <cell r="E463" t="str">
            <v>Branntekniske tiltak kulturbygg, budsjett</v>
          </cell>
          <cell r="F463">
            <v>0</v>
          </cell>
          <cell r="G463">
            <v>2263000</v>
          </cell>
        </row>
        <row r="464">
          <cell r="B464">
            <v>56511</v>
          </cell>
          <cell r="C464" t="str">
            <v>Nedgravde søppelcontainere</v>
          </cell>
          <cell r="F464">
            <v>793438</v>
          </cell>
          <cell r="G464">
            <v>1237000</v>
          </cell>
        </row>
        <row r="465">
          <cell r="A465">
            <v>5651103</v>
          </cell>
          <cell r="B465">
            <v>56511</v>
          </cell>
          <cell r="C465" t="str">
            <v>Nedgravde søppelcontainere</v>
          </cell>
          <cell r="D465">
            <v>5651103</v>
          </cell>
          <cell r="E465" t="str">
            <v>Nedgr avfall Høyland u.skole</v>
          </cell>
          <cell r="F465">
            <v>301848</v>
          </cell>
          <cell r="G465">
            <v>0</v>
          </cell>
        </row>
        <row r="466">
          <cell r="A466">
            <v>5651104</v>
          </cell>
          <cell r="B466">
            <v>56511</v>
          </cell>
          <cell r="C466" t="str">
            <v>Nedgravde søppelcontainere</v>
          </cell>
          <cell r="D466">
            <v>5651104</v>
          </cell>
          <cell r="E466" t="str">
            <v>Nedgr avfall Smeaheia skole og bhg</v>
          </cell>
          <cell r="F466">
            <v>428090</v>
          </cell>
          <cell r="G466">
            <v>0</v>
          </cell>
        </row>
        <row r="467">
          <cell r="A467">
            <v>5651199</v>
          </cell>
          <cell r="B467">
            <v>56511</v>
          </cell>
          <cell r="C467" t="str">
            <v>Nedgravde søppelcontainere</v>
          </cell>
          <cell r="D467">
            <v>5651199</v>
          </cell>
          <cell r="E467" t="str">
            <v>Nedgravde søppelcontainere, budsjett</v>
          </cell>
          <cell r="F467">
            <v>63500</v>
          </cell>
          <cell r="G467">
            <v>1237000</v>
          </cell>
        </row>
        <row r="468">
          <cell r="B468">
            <v>56512</v>
          </cell>
          <cell r="C468" t="str">
            <v>Branntekn. tiltak i kommunale formålsbygg</v>
          </cell>
          <cell r="F468">
            <v>374973</v>
          </cell>
          <cell r="G468">
            <v>368000</v>
          </cell>
        </row>
        <row r="469">
          <cell r="A469">
            <v>5651201</v>
          </cell>
          <cell r="B469">
            <v>56512</v>
          </cell>
          <cell r="C469" t="str">
            <v>Branntekn. tiltak i kommunale formålsbygg</v>
          </cell>
          <cell r="D469">
            <v>5651201</v>
          </cell>
          <cell r="E469" t="str">
            <v>Branntek anlegg Brann- og nødlysanlegg (4102501)</v>
          </cell>
          <cell r="F469">
            <v>19638</v>
          </cell>
          <cell r="G469">
            <v>0</v>
          </cell>
        </row>
        <row r="470">
          <cell r="A470">
            <v>5651202</v>
          </cell>
          <cell r="B470">
            <v>56512</v>
          </cell>
          <cell r="C470" t="str">
            <v>Branntekn. tiltak i kommunale formålsbygg</v>
          </cell>
          <cell r="D470">
            <v>5651202</v>
          </cell>
          <cell r="E470" t="str">
            <v>Branntek Digitalisering branntegninger (4102502)</v>
          </cell>
          <cell r="F470">
            <v>88607</v>
          </cell>
          <cell r="G470">
            <v>0</v>
          </cell>
        </row>
        <row r="471">
          <cell r="A471">
            <v>5651203</v>
          </cell>
          <cell r="B471">
            <v>56512</v>
          </cell>
          <cell r="C471" t="str">
            <v>Branntekn. tiltak i kommunale formålsbygg</v>
          </cell>
          <cell r="D471">
            <v>5651203</v>
          </cell>
          <cell r="E471" t="str">
            <v>Branntek Kartlegging tilstand eldre bygg (4102503)</v>
          </cell>
          <cell r="F471">
            <v>266729</v>
          </cell>
          <cell r="G471">
            <v>0</v>
          </cell>
        </row>
        <row r="472">
          <cell r="A472">
            <v>5651299</v>
          </cell>
          <cell r="B472">
            <v>56512</v>
          </cell>
          <cell r="C472" t="str">
            <v>Branntekn. tiltak i kommunale formålsbygg</v>
          </cell>
          <cell r="D472">
            <v>5651299</v>
          </cell>
          <cell r="E472" t="str">
            <v>Branntekn. tiltak kommunale formålsbygg, budsjett</v>
          </cell>
          <cell r="F472">
            <v>0</v>
          </cell>
          <cell r="G472">
            <v>368000</v>
          </cell>
        </row>
        <row r="473">
          <cell r="B473">
            <v>56513</v>
          </cell>
          <cell r="C473" t="str">
            <v>Programvare og programmering fagservere kommunens formålsbygg</v>
          </cell>
          <cell r="F473">
            <v>782453</v>
          </cell>
          <cell r="G473">
            <v>1064000</v>
          </cell>
        </row>
        <row r="474">
          <cell r="A474">
            <v>5651301</v>
          </cell>
          <cell r="B474">
            <v>56513</v>
          </cell>
          <cell r="C474" t="str">
            <v>Programvare og programmering fagservere kommunens formålsbygg</v>
          </cell>
          <cell r="D474">
            <v>5651301</v>
          </cell>
          <cell r="E474" t="str">
            <v>Oppgr. fagserver Øygard u.skole</v>
          </cell>
          <cell r="F474">
            <v>712193</v>
          </cell>
          <cell r="G474">
            <v>0</v>
          </cell>
        </row>
        <row r="475">
          <cell r="A475">
            <v>5651302</v>
          </cell>
          <cell r="B475">
            <v>56513</v>
          </cell>
          <cell r="C475" t="str">
            <v>Programvare og programmering fagservere kommunens formålsbygg</v>
          </cell>
          <cell r="D475">
            <v>5651302</v>
          </cell>
          <cell r="E475" t="str">
            <v>Programvare og programmering div bygg</v>
          </cell>
          <cell r="F475">
            <v>70260</v>
          </cell>
          <cell r="G475">
            <v>0</v>
          </cell>
        </row>
        <row r="476">
          <cell r="A476">
            <v>5651399</v>
          </cell>
          <cell r="B476">
            <v>56513</v>
          </cell>
          <cell r="C476" t="str">
            <v>Programvare og programmering fagservere kommunens formålsbygg</v>
          </cell>
          <cell r="D476">
            <v>5651399</v>
          </cell>
          <cell r="E476" t="str">
            <v>Programvare og programmering fagservere, budsjett</v>
          </cell>
          <cell r="F476">
            <v>0</v>
          </cell>
          <cell r="G476">
            <v>1064000</v>
          </cell>
        </row>
        <row r="477">
          <cell r="B477">
            <v>56514</v>
          </cell>
          <cell r="C477" t="str">
            <v>Oppgradering dusjanlegg for å hindre legionella</v>
          </cell>
          <cell r="F477">
            <v>290394</v>
          </cell>
          <cell r="G477">
            <v>1090000</v>
          </cell>
        </row>
        <row r="478">
          <cell r="A478">
            <v>5651402</v>
          </cell>
          <cell r="B478">
            <v>56514</v>
          </cell>
          <cell r="C478" t="str">
            <v>Oppgradering dusjanlegg for å hindre legionella</v>
          </cell>
          <cell r="D478">
            <v>5651402</v>
          </cell>
          <cell r="E478" t="str">
            <v>Oppgr dusj Lundehaugen u.skole (4103301)</v>
          </cell>
          <cell r="F478">
            <v>43918</v>
          </cell>
          <cell r="G478">
            <v>0</v>
          </cell>
        </row>
        <row r="479">
          <cell r="A479">
            <v>5651403</v>
          </cell>
          <cell r="B479">
            <v>56514</v>
          </cell>
          <cell r="C479" t="str">
            <v>Oppgradering dusjanlegg for å hindre legionella</v>
          </cell>
          <cell r="D479">
            <v>5651403</v>
          </cell>
          <cell r="E479" t="str">
            <v>Oppgr dusj Smeaheia skole (4103305)</v>
          </cell>
          <cell r="F479">
            <v>4893</v>
          </cell>
          <cell r="G479">
            <v>0</v>
          </cell>
        </row>
        <row r="480">
          <cell r="A480">
            <v>5651404</v>
          </cell>
          <cell r="B480">
            <v>56514</v>
          </cell>
          <cell r="C480" t="str">
            <v>Oppgradering dusjanlegg for å hindre legionella</v>
          </cell>
          <cell r="D480">
            <v>5651404</v>
          </cell>
          <cell r="E480" t="str">
            <v>Oppgr dusj Stangeland skole (4103306)</v>
          </cell>
          <cell r="F480">
            <v>20309</v>
          </cell>
          <cell r="G480">
            <v>0</v>
          </cell>
        </row>
        <row r="481">
          <cell r="A481">
            <v>5651405</v>
          </cell>
          <cell r="B481">
            <v>56514</v>
          </cell>
          <cell r="C481" t="str">
            <v>Oppgradering dusjanlegg for å hindre legionella</v>
          </cell>
          <cell r="D481">
            <v>5651405</v>
          </cell>
          <cell r="E481" t="str">
            <v>Oppgr dusj Riska svømmehall (4103307)</v>
          </cell>
          <cell r="F481">
            <v>76612</v>
          </cell>
          <cell r="G481">
            <v>0</v>
          </cell>
        </row>
        <row r="482">
          <cell r="A482">
            <v>5651407</v>
          </cell>
          <cell r="B482">
            <v>56514</v>
          </cell>
          <cell r="C482" t="str">
            <v>Oppgradering dusjanlegg for å hindre legionella</v>
          </cell>
          <cell r="D482">
            <v>5651407</v>
          </cell>
          <cell r="E482" t="str">
            <v>Oppgr dusj Austråtthallen</v>
          </cell>
          <cell r="F482">
            <v>69193</v>
          </cell>
          <cell r="G482">
            <v>0</v>
          </cell>
        </row>
        <row r="483">
          <cell r="A483">
            <v>5651408</v>
          </cell>
          <cell r="B483">
            <v>56514</v>
          </cell>
          <cell r="C483" t="str">
            <v>Oppgradering dusjanlegg for å hindre legionella</v>
          </cell>
          <cell r="D483">
            <v>5651408</v>
          </cell>
          <cell r="E483" t="str">
            <v>Oppgr dusj Hommersåk skole</v>
          </cell>
          <cell r="F483">
            <v>55835</v>
          </cell>
          <cell r="G483">
            <v>0</v>
          </cell>
        </row>
        <row r="484">
          <cell r="A484">
            <v>5651409</v>
          </cell>
          <cell r="B484">
            <v>56514</v>
          </cell>
          <cell r="C484" t="str">
            <v>Oppgradering dusjanlegg for å hindre legionella</v>
          </cell>
          <cell r="D484">
            <v>5651409</v>
          </cell>
          <cell r="E484" t="str">
            <v>Oppgr dusj Hommersåk brannstasjon</v>
          </cell>
          <cell r="F484">
            <v>15843</v>
          </cell>
          <cell r="G484">
            <v>0</v>
          </cell>
        </row>
        <row r="485">
          <cell r="A485">
            <v>5651410</v>
          </cell>
          <cell r="B485">
            <v>56514</v>
          </cell>
          <cell r="C485" t="str">
            <v>Oppgradering dusjanlegg for å hindre legionella</v>
          </cell>
          <cell r="D485">
            <v>5651410</v>
          </cell>
          <cell r="E485" t="str">
            <v>Oppgr dusj Figgjo skole</v>
          </cell>
          <cell r="F485">
            <v>9101</v>
          </cell>
          <cell r="G485">
            <v>0</v>
          </cell>
        </row>
        <row r="486">
          <cell r="A486">
            <v>5651499</v>
          </cell>
          <cell r="B486">
            <v>56514</v>
          </cell>
          <cell r="C486" t="str">
            <v>Oppgradering dusjanlegg for å hindre legionella</v>
          </cell>
          <cell r="D486">
            <v>5651499</v>
          </cell>
          <cell r="E486" t="str">
            <v>Oppgr dusjanlegg for å hindre legionella, budsjett</v>
          </cell>
          <cell r="F486">
            <v>-5309</v>
          </cell>
          <cell r="G486">
            <v>1090000</v>
          </cell>
        </row>
        <row r="487">
          <cell r="B487">
            <v>56515</v>
          </cell>
          <cell r="C487" t="str">
            <v>Universell utforming</v>
          </cell>
          <cell r="F487">
            <v>2057114</v>
          </cell>
          <cell r="G487">
            <v>2868000</v>
          </cell>
        </row>
        <row r="488">
          <cell r="A488">
            <v>5651501</v>
          </cell>
          <cell r="B488">
            <v>56515</v>
          </cell>
          <cell r="C488" t="str">
            <v>Universell utforming</v>
          </cell>
          <cell r="D488">
            <v>5651501</v>
          </cell>
          <cell r="E488" t="str">
            <v>Universell utforming (4100300)</v>
          </cell>
          <cell r="F488">
            <v>2057114</v>
          </cell>
          <cell r="G488">
            <v>2868000</v>
          </cell>
        </row>
        <row r="489">
          <cell r="B489">
            <v>56516</v>
          </cell>
          <cell r="C489" t="str">
            <v>Solskjerming skoler</v>
          </cell>
          <cell r="F489">
            <v>570875</v>
          </cell>
          <cell r="G489">
            <v>1000000</v>
          </cell>
        </row>
        <row r="490">
          <cell r="A490">
            <v>5651601</v>
          </cell>
          <cell r="B490">
            <v>56516</v>
          </cell>
          <cell r="C490" t="str">
            <v>Solskjerming skoler</v>
          </cell>
          <cell r="D490">
            <v>5651601</v>
          </cell>
          <cell r="E490" t="str">
            <v>Solskjerming skoler (4103400)</v>
          </cell>
          <cell r="F490">
            <v>570875</v>
          </cell>
          <cell r="G490">
            <v>1000000</v>
          </cell>
        </row>
        <row r="491">
          <cell r="B491">
            <v>56517</v>
          </cell>
          <cell r="C491" t="str">
            <v>Radontiltak bygg med for høye Bq verdier</v>
          </cell>
          <cell r="F491">
            <v>126428</v>
          </cell>
          <cell r="G491">
            <v>1500000</v>
          </cell>
        </row>
        <row r="492">
          <cell r="A492">
            <v>5651701</v>
          </cell>
          <cell r="B492">
            <v>56517</v>
          </cell>
          <cell r="C492" t="str">
            <v>Radontiltak bygg med for høye Bq verdier</v>
          </cell>
          <cell r="D492">
            <v>5651701</v>
          </cell>
          <cell r="E492" t="str">
            <v>Radontiltak bygg (4100800)</v>
          </cell>
          <cell r="F492">
            <v>-2000</v>
          </cell>
          <cell r="G492">
            <v>1500000</v>
          </cell>
        </row>
        <row r="493">
          <cell r="A493">
            <v>5651702</v>
          </cell>
          <cell r="B493">
            <v>56517</v>
          </cell>
          <cell r="C493" t="str">
            <v>Radontiltak bygg med for høye Bq verdier</v>
          </cell>
          <cell r="D493">
            <v>5651702</v>
          </cell>
          <cell r="E493" t="str">
            <v>Radontiltak Riska boas (4100817)</v>
          </cell>
          <cell r="F493">
            <v>11259</v>
          </cell>
          <cell r="G493">
            <v>0</v>
          </cell>
        </row>
        <row r="494">
          <cell r="A494">
            <v>5651703</v>
          </cell>
          <cell r="B494">
            <v>56517</v>
          </cell>
          <cell r="C494" t="str">
            <v>Radontiltak bygg med for høye Bq verdier</v>
          </cell>
          <cell r="D494">
            <v>5651703</v>
          </cell>
          <cell r="E494" t="str">
            <v>Radontiltak Sørbø bhg sør (4100820)</v>
          </cell>
          <cell r="F494">
            <v>28129</v>
          </cell>
          <cell r="G494">
            <v>0</v>
          </cell>
        </row>
        <row r="495">
          <cell r="A495">
            <v>5651704</v>
          </cell>
          <cell r="B495">
            <v>56517</v>
          </cell>
          <cell r="C495" t="str">
            <v>Radontiltak bygg med for høye Bq verdier</v>
          </cell>
          <cell r="D495">
            <v>5651704</v>
          </cell>
          <cell r="E495" t="str">
            <v>Radontiltak Lindeveien 17 (4100821)</v>
          </cell>
          <cell r="F495">
            <v>79209</v>
          </cell>
          <cell r="G495">
            <v>0</v>
          </cell>
        </row>
        <row r="496">
          <cell r="A496">
            <v>5651705</v>
          </cell>
          <cell r="B496">
            <v>56517</v>
          </cell>
          <cell r="C496" t="str">
            <v>Radontiltak bygg med for høye Bq verdier</v>
          </cell>
          <cell r="D496">
            <v>5651705</v>
          </cell>
          <cell r="E496" t="str">
            <v>Radontiltak Varatun Gård (4100818)</v>
          </cell>
          <cell r="F496">
            <v>3414</v>
          </cell>
          <cell r="G496">
            <v>0</v>
          </cell>
        </row>
        <row r="497">
          <cell r="A497">
            <v>5651706</v>
          </cell>
          <cell r="B497">
            <v>56517</v>
          </cell>
          <cell r="C497" t="str">
            <v>Radontiltak bygg med for høye Bq verdier</v>
          </cell>
          <cell r="D497">
            <v>5651706</v>
          </cell>
          <cell r="E497" t="str">
            <v>Radontiltak Aspervika skole (4100816)</v>
          </cell>
          <cell r="F497">
            <v>3003</v>
          </cell>
          <cell r="G497">
            <v>0</v>
          </cell>
        </row>
        <row r="498">
          <cell r="A498">
            <v>5651707</v>
          </cell>
          <cell r="B498">
            <v>56517</v>
          </cell>
          <cell r="C498" t="str">
            <v>Radontiltak bygg med for høye Bq verdier</v>
          </cell>
          <cell r="D498">
            <v>5651707</v>
          </cell>
          <cell r="E498" t="str">
            <v>Radontiltak Lunde boas</v>
          </cell>
          <cell r="F498">
            <v>3415</v>
          </cell>
          <cell r="G498">
            <v>0</v>
          </cell>
        </row>
        <row r="499">
          <cell r="B499">
            <v>56518</v>
          </cell>
          <cell r="C499" t="str">
            <v>Oppgradering brannvarslingsanlegg, merking, tiltaksplaner for byggene</v>
          </cell>
          <cell r="F499">
            <v>1311600</v>
          </cell>
          <cell r="G499">
            <v>1567000</v>
          </cell>
        </row>
        <row r="500">
          <cell r="A500">
            <v>5651801</v>
          </cell>
          <cell r="B500">
            <v>56518</v>
          </cell>
          <cell r="C500" t="str">
            <v>Oppgradering brannvarslingsanlegg, merking, tiltaksplaner for byggene</v>
          </cell>
          <cell r="D500">
            <v>5651801</v>
          </cell>
          <cell r="E500" t="str">
            <v>Oppgrad. brannvarslingsanlegg (4101600)</v>
          </cell>
          <cell r="F500">
            <v>1311600</v>
          </cell>
          <cell r="G500">
            <v>1567000</v>
          </cell>
        </row>
        <row r="501">
          <cell r="B501">
            <v>56519</v>
          </cell>
          <cell r="C501" t="str">
            <v>Brannsikringstiltak kommunale boliger</v>
          </cell>
          <cell r="F501">
            <v>34728</v>
          </cell>
          <cell r="G501">
            <v>773000</v>
          </cell>
        </row>
        <row r="502">
          <cell r="A502">
            <v>5651901</v>
          </cell>
          <cell r="B502">
            <v>56519</v>
          </cell>
          <cell r="C502" t="str">
            <v>Brannsikringstiltak kommunale boliger</v>
          </cell>
          <cell r="D502">
            <v>5651901</v>
          </cell>
          <cell r="E502" t="str">
            <v>Brannsikr.tiltak kommunale boliger (4102600)</v>
          </cell>
          <cell r="F502">
            <v>34728</v>
          </cell>
          <cell r="G502">
            <v>773000</v>
          </cell>
        </row>
        <row r="503">
          <cell r="B503">
            <v>56520</v>
          </cell>
          <cell r="C503" t="str">
            <v>Lyse fjernvarme tilkobling kommunale bygg</v>
          </cell>
          <cell r="F503">
            <v>1966507</v>
          </cell>
          <cell r="G503">
            <v>2000000</v>
          </cell>
        </row>
        <row r="504">
          <cell r="A504">
            <v>5652001</v>
          </cell>
          <cell r="B504">
            <v>56520</v>
          </cell>
          <cell r="C504" t="str">
            <v>Lyse fjernvarme tilkobling kommunale bygg</v>
          </cell>
          <cell r="D504">
            <v>5652001</v>
          </cell>
          <cell r="E504" t="str">
            <v>Lyse fjernvarme kommunale bygg (4102900)</v>
          </cell>
          <cell r="F504">
            <v>1966507</v>
          </cell>
          <cell r="G504">
            <v>2000000</v>
          </cell>
        </row>
        <row r="505">
          <cell r="B505">
            <v>56522</v>
          </cell>
          <cell r="C505" t="str">
            <v>Merking p-plasser skoler og barnehager</v>
          </cell>
          <cell r="F505">
            <v>103349</v>
          </cell>
          <cell r="G505">
            <v>1288000</v>
          </cell>
        </row>
        <row r="506">
          <cell r="A506">
            <v>5652201</v>
          </cell>
          <cell r="B506">
            <v>56522</v>
          </cell>
          <cell r="C506" t="str">
            <v>Merking p-plasser skoler og barnehager</v>
          </cell>
          <cell r="D506">
            <v>5652201</v>
          </cell>
          <cell r="E506" t="str">
            <v>Merking p-plasser skoler og bhg (4103500)</v>
          </cell>
          <cell r="F506">
            <v>103349</v>
          </cell>
          <cell r="G506">
            <v>1288000</v>
          </cell>
        </row>
        <row r="507">
          <cell r="B507">
            <v>56523</v>
          </cell>
          <cell r="C507" t="str">
            <v>Regulering</v>
          </cell>
          <cell r="F507">
            <v>1650860</v>
          </cell>
          <cell r="G507">
            <v>1220000</v>
          </cell>
        </row>
        <row r="508">
          <cell r="A508">
            <v>5652301</v>
          </cell>
          <cell r="B508">
            <v>56523</v>
          </cell>
          <cell r="C508" t="str">
            <v>Regulering</v>
          </cell>
          <cell r="D508">
            <v>5652301</v>
          </cell>
          <cell r="E508" t="str">
            <v>Regulering Vagleleiren (4103101)</v>
          </cell>
          <cell r="F508">
            <v>783899</v>
          </cell>
          <cell r="G508">
            <v>2500000</v>
          </cell>
        </row>
        <row r="509">
          <cell r="A509">
            <v>5652302</v>
          </cell>
          <cell r="B509">
            <v>56523</v>
          </cell>
          <cell r="C509" t="str">
            <v>Regulering</v>
          </cell>
          <cell r="D509">
            <v>5652302</v>
          </cell>
          <cell r="E509" t="str">
            <v>Regulering gamle Figgjo skole (4103102)</v>
          </cell>
          <cell r="F509">
            <v>0</v>
          </cell>
          <cell r="G509">
            <v>1500000</v>
          </cell>
        </row>
        <row r="510">
          <cell r="A510">
            <v>5652303</v>
          </cell>
          <cell r="B510">
            <v>56523</v>
          </cell>
          <cell r="C510" t="str">
            <v>Regulering</v>
          </cell>
          <cell r="D510">
            <v>5652303</v>
          </cell>
          <cell r="E510" t="str">
            <v>Regulering gamle Vatne skole (4103103)</v>
          </cell>
          <cell r="F510">
            <v>0</v>
          </cell>
          <cell r="G510">
            <v>1500000</v>
          </cell>
        </row>
        <row r="511">
          <cell r="A511">
            <v>5652304</v>
          </cell>
          <cell r="B511">
            <v>56523</v>
          </cell>
          <cell r="C511" t="str">
            <v>Regulering</v>
          </cell>
          <cell r="D511">
            <v>5652304</v>
          </cell>
          <cell r="E511" t="str">
            <v>Regulering Riskatun (4103104)</v>
          </cell>
          <cell r="F511">
            <v>866961</v>
          </cell>
          <cell r="G511">
            <v>3000000</v>
          </cell>
        </row>
        <row r="512">
          <cell r="A512">
            <v>5652399</v>
          </cell>
          <cell r="B512">
            <v>56523</v>
          </cell>
          <cell r="C512" t="str">
            <v>Regulering</v>
          </cell>
          <cell r="D512">
            <v>5652399</v>
          </cell>
          <cell r="E512" t="str">
            <v>Regulering, budsjett</v>
          </cell>
          <cell r="F512">
            <v>0</v>
          </cell>
          <cell r="G512">
            <v>-7280000</v>
          </cell>
        </row>
        <row r="513">
          <cell r="B513">
            <v>56524</v>
          </cell>
          <cell r="C513" t="str">
            <v>Digital. og org. brann og FDV-dokumentasjon formålsbygg</v>
          </cell>
          <cell r="F513">
            <v>777606</v>
          </cell>
          <cell r="G513">
            <v>1500000</v>
          </cell>
        </row>
        <row r="514">
          <cell r="A514">
            <v>5652401</v>
          </cell>
          <cell r="B514">
            <v>56524</v>
          </cell>
          <cell r="C514" t="str">
            <v>Digital. og org. brann og FDV-dokumentasjon formålsbygg</v>
          </cell>
          <cell r="D514">
            <v>5652401</v>
          </cell>
          <cell r="E514" t="str">
            <v>Digital. og org. brann og FDV-dok. formålsbygg</v>
          </cell>
          <cell r="F514">
            <v>777606</v>
          </cell>
          <cell r="G514">
            <v>1500000</v>
          </cell>
        </row>
        <row r="515">
          <cell r="B515">
            <v>56525</v>
          </cell>
          <cell r="C515" t="str">
            <v>Enova skolebygg</v>
          </cell>
          <cell r="F515">
            <v>-1777510</v>
          </cell>
          <cell r="G515">
            <v>6000</v>
          </cell>
        </row>
        <row r="516">
          <cell r="A516">
            <v>5652501</v>
          </cell>
          <cell r="B516">
            <v>56525</v>
          </cell>
          <cell r="C516" t="str">
            <v>Enova skolebygg</v>
          </cell>
          <cell r="D516">
            <v>5652501</v>
          </cell>
          <cell r="E516" t="str">
            <v>Enova skolebygg (4000500)</v>
          </cell>
          <cell r="F516">
            <v>-1777510</v>
          </cell>
          <cell r="G516">
            <v>6000</v>
          </cell>
        </row>
        <row r="517">
          <cell r="B517">
            <v>56601</v>
          </cell>
          <cell r="C517" t="str">
            <v>Idrettsbygg rehabilitering</v>
          </cell>
          <cell r="F517">
            <v>961073</v>
          </cell>
          <cell r="G517">
            <v>1941000</v>
          </cell>
        </row>
        <row r="518">
          <cell r="A518">
            <v>5660101</v>
          </cell>
          <cell r="B518">
            <v>56601</v>
          </cell>
          <cell r="C518" t="str">
            <v>Idrettsbygg rehabilitering</v>
          </cell>
          <cell r="D518">
            <v>5660101</v>
          </cell>
          <cell r="E518" t="str">
            <v>Rehab Sørbøhallen lysanlegg (6001506)</v>
          </cell>
          <cell r="F518">
            <v>766061</v>
          </cell>
          <cell r="G518">
            <v>0</v>
          </cell>
        </row>
        <row r="519">
          <cell r="A519">
            <v>5660102</v>
          </cell>
          <cell r="B519">
            <v>56601</v>
          </cell>
          <cell r="C519" t="str">
            <v>Idrettsbygg rehabilitering</v>
          </cell>
          <cell r="D519">
            <v>5660102</v>
          </cell>
          <cell r="E519" t="str">
            <v>Rehab Hanahallen (6001507)</v>
          </cell>
          <cell r="F519">
            <v>195012</v>
          </cell>
          <cell r="G519">
            <v>0</v>
          </cell>
        </row>
        <row r="520">
          <cell r="A520">
            <v>5660199</v>
          </cell>
          <cell r="B520">
            <v>56601</v>
          </cell>
          <cell r="C520" t="str">
            <v>Idrettsbygg rehabilitering</v>
          </cell>
          <cell r="D520">
            <v>5660199</v>
          </cell>
          <cell r="E520" t="str">
            <v>Idrettsbygg rehabilitering, budsjett</v>
          </cell>
          <cell r="F520">
            <v>0</v>
          </cell>
          <cell r="G520">
            <v>1941000</v>
          </cell>
        </row>
        <row r="521">
          <cell r="B521">
            <v>56602</v>
          </cell>
          <cell r="C521" t="str">
            <v>Sentrum parkeringsanlegg A8</v>
          </cell>
          <cell r="F521">
            <v>6110277</v>
          </cell>
          <cell r="G521">
            <v>-16852000</v>
          </cell>
        </row>
        <row r="522">
          <cell r="A522">
            <v>5660201</v>
          </cell>
          <cell r="B522">
            <v>56602</v>
          </cell>
          <cell r="C522" t="str">
            <v>Sentrum parkeringsanlegg A8</v>
          </cell>
          <cell r="D522">
            <v>5660201</v>
          </cell>
          <cell r="E522" t="str">
            <v>Sentrum p-anlegg A8, riving bygg (1002001)</v>
          </cell>
          <cell r="F522">
            <v>252366</v>
          </cell>
          <cell r="G522">
            <v>0</v>
          </cell>
        </row>
        <row r="523">
          <cell r="A523">
            <v>5660202</v>
          </cell>
          <cell r="B523">
            <v>56602</v>
          </cell>
          <cell r="C523" t="str">
            <v>Sentrum parkeringsanlegg A8</v>
          </cell>
          <cell r="D523">
            <v>5660202</v>
          </cell>
          <cell r="E523" t="str">
            <v>Sentrum p-anlegg A8, p-hus (1002002)</v>
          </cell>
          <cell r="F523">
            <v>5843462</v>
          </cell>
          <cell r="G523">
            <v>0</v>
          </cell>
        </row>
        <row r="524">
          <cell r="A524">
            <v>5660203</v>
          </cell>
          <cell r="B524">
            <v>56602</v>
          </cell>
          <cell r="C524" t="str">
            <v>Sentrum parkeringsanlegg A8</v>
          </cell>
          <cell r="D524">
            <v>5660203</v>
          </cell>
          <cell r="E524" t="str">
            <v>Sentrum p-anlegg A8, detaljreg. (1002003)</v>
          </cell>
          <cell r="F524">
            <v>14449</v>
          </cell>
          <cell r="G524">
            <v>0</v>
          </cell>
        </row>
        <row r="525">
          <cell r="A525">
            <v>5660299</v>
          </cell>
          <cell r="B525">
            <v>56602</v>
          </cell>
          <cell r="C525" t="str">
            <v>Sentrum parkeringsanlegg A8</v>
          </cell>
          <cell r="D525">
            <v>5660299</v>
          </cell>
          <cell r="E525" t="str">
            <v>Sentrum p-anlegg A8, budsjett</v>
          </cell>
          <cell r="F525">
            <v>0</v>
          </cell>
          <cell r="G525">
            <v>-16852000</v>
          </cell>
        </row>
        <row r="526">
          <cell r="B526">
            <v>56603</v>
          </cell>
          <cell r="C526" t="str">
            <v>Garderobeanlegg Vagleleiren</v>
          </cell>
          <cell r="F526">
            <v>862765</v>
          </cell>
          <cell r="G526">
            <v>10000000</v>
          </cell>
        </row>
        <row r="527">
          <cell r="A527">
            <v>5660301</v>
          </cell>
          <cell r="B527">
            <v>56603</v>
          </cell>
          <cell r="C527" t="str">
            <v>Garderobeanlegg Vagleleiren</v>
          </cell>
          <cell r="D527">
            <v>5660301</v>
          </cell>
          <cell r="E527" t="str">
            <v>Garderobeanlegg Vagleleiren (4103600)</v>
          </cell>
          <cell r="F527">
            <v>862765</v>
          </cell>
          <cell r="G527">
            <v>10000000</v>
          </cell>
        </row>
        <row r="528">
          <cell r="B528">
            <v>56604</v>
          </cell>
          <cell r="C528" t="str">
            <v>Austrått svømmehall</v>
          </cell>
          <cell r="F528">
            <v>72074583</v>
          </cell>
          <cell r="G528">
            <v>90909000</v>
          </cell>
        </row>
        <row r="529">
          <cell r="A529">
            <v>5660401</v>
          </cell>
          <cell r="B529">
            <v>56604</v>
          </cell>
          <cell r="C529" t="str">
            <v>Austrått svømmehall</v>
          </cell>
          <cell r="D529">
            <v>5660401</v>
          </cell>
          <cell r="E529" t="str">
            <v>Austrått svømmehall (60008)</v>
          </cell>
          <cell r="F529">
            <v>72074583</v>
          </cell>
          <cell r="G529">
            <v>90909000</v>
          </cell>
        </row>
        <row r="530">
          <cell r="B530">
            <v>56605</v>
          </cell>
          <cell r="C530" t="str">
            <v>Giskehallen, rehab svømmehallen</v>
          </cell>
          <cell r="F530">
            <v>10468869</v>
          </cell>
          <cell r="G530">
            <v>25000000</v>
          </cell>
        </row>
        <row r="531">
          <cell r="A531">
            <v>5660501</v>
          </cell>
          <cell r="B531">
            <v>56605</v>
          </cell>
          <cell r="C531" t="str">
            <v>Giskehallen, rehab svømmehallen</v>
          </cell>
          <cell r="D531">
            <v>5660501</v>
          </cell>
          <cell r="E531" t="str">
            <v>Giskehallen, rehab svømmehallen (6001000)</v>
          </cell>
          <cell r="F531">
            <v>10468869</v>
          </cell>
          <cell r="G531">
            <v>25000000</v>
          </cell>
        </row>
        <row r="532">
          <cell r="B532">
            <v>56606</v>
          </cell>
          <cell r="C532" t="str">
            <v>Sandnes rådhus</v>
          </cell>
          <cell r="F532">
            <v>1248343</v>
          </cell>
          <cell r="G532">
            <v>4267000</v>
          </cell>
        </row>
        <row r="533">
          <cell r="A533">
            <v>5660601</v>
          </cell>
          <cell r="B533">
            <v>56606</v>
          </cell>
          <cell r="C533" t="str">
            <v>Sandnes rådhus</v>
          </cell>
          <cell r="D533">
            <v>5660601</v>
          </cell>
          <cell r="E533" t="str">
            <v>Sandnes rådhus (10001)</v>
          </cell>
          <cell r="F533">
            <v>1248343</v>
          </cell>
          <cell r="G533">
            <v>4267000</v>
          </cell>
        </row>
        <row r="534">
          <cell r="B534">
            <v>56608</v>
          </cell>
          <cell r="C534" t="str">
            <v>Inventar innleid bygg SLS/FBU/Flyktningenheten</v>
          </cell>
          <cell r="F534">
            <v>371606</v>
          </cell>
          <cell r="G534">
            <v>1000000</v>
          </cell>
        </row>
        <row r="535">
          <cell r="A535">
            <v>5660801</v>
          </cell>
          <cell r="B535">
            <v>56608</v>
          </cell>
          <cell r="C535" t="str">
            <v>Inventar innleid bygg SLS/FBU/Flyktningenheten</v>
          </cell>
          <cell r="D535">
            <v>5660801</v>
          </cell>
          <cell r="E535" t="str">
            <v>Inventar innleid bygg SLS/FBU/Flyktningenheten</v>
          </cell>
          <cell r="F535">
            <v>371606</v>
          </cell>
          <cell r="G535">
            <v>1000000</v>
          </cell>
        </row>
        <row r="536">
          <cell r="B536">
            <v>56609</v>
          </cell>
          <cell r="C536" t="str">
            <v>Tiltak Riska brannstasjon</v>
          </cell>
          <cell r="F536">
            <v>1003890</v>
          </cell>
          <cell r="G536">
            <v>0</v>
          </cell>
        </row>
        <row r="537">
          <cell r="A537">
            <v>5660901</v>
          </cell>
          <cell r="B537">
            <v>56609</v>
          </cell>
          <cell r="C537" t="str">
            <v>Tiltak Riska brannstasjon</v>
          </cell>
          <cell r="D537">
            <v>5660901</v>
          </cell>
          <cell r="E537" t="str">
            <v>Tiltak Riska brannstasjon</v>
          </cell>
          <cell r="F537">
            <v>1003890</v>
          </cell>
          <cell r="G537">
            <v>0</v>
          </cell>
        </row>
        <row r="538">
          <cell r="B538">
            <v>56610</v>
          </cell>
          <cell r="C538" t="str">
            <v>Rehab Sandnes idrettspark, Giskehallen (spillemidler)</v>
          </cell>
          <cell r="F538">
            <v>0</v>
          </cell>
          <cell r="G538">
            <v>-8433000</v>
          </cell>
        </row>
        <row r="539">
          <cell r="A539">
            <v>5661001</v>
          </cell>
          <cell r="B539">
            <v>56610</v>
          </cell>
          <cell r="C539" t="str">
            <v>Rehab Sandnes idrettspark, Giskehallen (spillemidler)</v>
          </cell>
          <cell r="D539">
            <v>5661001</v>
          </cell>
          <cell r="E539" t="str">
            <v>Rehab Sandnes idrettspark, Giskehallen (spillemidler)</v>
          </cell>
          <cell r="F539">
            <v>0</v>
          </cell>
          <cell r="G539">
            <v>-8433000</v>
          </cell>
        </row>
        <row r="540">
          <cell r="B540">
            <v>56611</v>
          </cell>
          <cell r="C540" t="str">
            <v>Rehab Riskahallen (spillemidler)</v>
          </cell>
          <cell r="F540">
            <v>0</v>
          </cell>
          <cell r="G540">
            <v>-9049000</v>
          </cell>
        </row>
        <row r="541">
          <cell r="A541">
            <v>5661101</v>
          </cell>
          <cell r="B541">
            <v>56611</v>
          </cell>
          <cell r="C541" t="str">
            <v>Rehab Riskahallen (spillemidler)</v>
          </cell>
          <cell r="D541">
            <v>5661101</v>
          </cell>
          <cell r="E541" t="str">
            <v>Rehab Riskahallen (spillemidler)</v>
          </cell>
          <cell r="F541">
            <v>0</v>
          </cell>
          <cell r="G541">
            <v>-9049000</v>
          </cell>
        </row>
        <row r="542">
          <cell r="B542">
            <v>56612</v>
          </cell>
          <cell r="C542" t="str">
            <v>Salg kommunale eiendommer</v>
          </cell>
          <cell r="F542">
            <v>-7036077</v>
          </cell>
          <cell r="G542">
            <v>0</v>
          </cell>
        </row>
        <row r="543">
          <cell r="A543">
            <v>5661201</v>
          </cell>
          <cell r="B543">
            <v>56612</v>
          </cell>
          <cell r="C543" t="str">
            <v>Salg kommunale eiendommer</v>
          </cell>
          <cell r="D543">
            <v>5661201</v>
          </cell>
          <cell r="E543" t="str">
            <v>Salg kommunale eiendommer</v>
          </cell>
          <cell r="F543">
            <v>-7036077</v>
          </cell>
          <cell r="G543">
            <v>0</v>
          </cell>
        </row>
        <row r="544">
          <cell r="B544">
            <v>56613</v>
          </cell>
          <cell r="C544" t="str">
            <v>Rehab Giskehallen II (60003)</v>
          </cell>
          <cell r="F544">
            <v>15350</v>
          </cell>
          <cell r="G544">
            <v>15000</v>
          </cell>
        </row>
        <row r="545">
          <cell r="A545">
            <v>5661301</v>
          </cell>
          <cell r="B545">
            <v>56613</v>
          </cell>
          <cell r="C545" t="str">
            <v>Rehab Giskehallen II (60003)</v>
          </cell>
          <cell r="D545">
            <v>5661301</v>
          </cell>
          <cell r="E545" t="str">
            <v>Rehab Giskehallen II (60003)</v>
          </cell>
          <cell r="F545">
            <v>15350</v>
          </cell>
          <cell r="G545">
            <v>15000</v>
          </cell>
        </row>
        <row r="546">
          <cell r="B546">
            <v>56614</v>
          </cell>
          <cell r="C546" t="str">
            <v>Rehab Riskahallen (60005)</v>
          </cell>
          <cell r="F546">
            <v>-5976436</v>
          </cell>
          <cell r="G546">
            <v>9000</v>
          </cell>
        </row>
        <row r="547">
          <cell r="A547">
            <v>5661401</v>
          </cell>
          <cell r="B547">
            <v>56614</v>
          </cell>
          <cell r="C547" t="str">
            <v>Rehab Riskahallen (60005)</v>
          </cell>
          <cell r="D547">
            <v>5661401</v>
          </cell>
          <cell r="E547" t="str">
            <v>Rehab Riskahallen (60005)</v>
          </cell>
          <cell r="F547">
            <v>-5976436</v>
          </cell>
          <cell r="G547">
            <v>9000</v>
          </cell>
        </row>
        <row r="548">
          <cell r="B548">
            <v>56615</v>
          </cell>
          <cell r="C548" t="str">
            <v>Riska svømmehall transportheis</v>
          </cell>
          <cell r="F548">
            <v>0</v>
          </cell>
          <cell r="G548">
            <v>550000</v>
          </cell>
        </row>
        <row r="549">
          <cell r="A549">
            <v>5661501</v>
          </cell>
          <cell r="B549">
            <v>56615</v>
          </cell>
          <cell r="C549" t="str">
            <v>Riska svømmehall transportheis</v>
          </cell>
          <cell r="D549">
            <v>5661501</v>
          </cell>
          <cell r="E549" t="str">
            <v>Riska svømmehall transportheis</v>
          </cell>
          <cell r="F549">
            <v>0</v>
          </cell>
          <cell r="G549">
            <v>550000</v>
          </cell>
        </row>
        <row r="550">
          <cell r="B550">
            <v>56621</v>
          </cell>
          <cell r="C550" t="str">
            <v>Nytt produksjonskjøkken Vatne</v>
          </cell>
          <cell r="F550">
            <v>45666</v>
          </cell>
          <cell r="G550">
            <v>36000</v>
          </cell>
        </row>
        <row r="551">
          <cell r="A551">
            <v>5662101</v>
          </cell>
          <cell r="B551">
            <v>56621</v>
          </cell>
          <cell r="C551" t="str">
            <v>Nytt produksjonskjøkken Vatne</v>
          </cell>
          <cell r="D551">
            <v>5662101</v>
          </cell>
          <cell r="E551" t="str">
            <v>Nytt produksjonskjøkken Vatne (41011)</v>
          </cell>
          <cell r="F551">
            <v>45666</v>
          </cell>
          <cell r="G551">
            <v>36000</v>
          </cell>
        </row>
        <row r="552">
          <cell r="B552">
            <v>56622</v>
          </cell>
          <cell r="C552" t="str">
            <v>Ny brannstasjon (10013,10014,10016)</v>
          </cell>
          <cell r="F552">
            <v>44729</v>
          </cell>
          <cell r="G552">
            <v>1912000</v>
          </cell>
        </row>
        <row r="553">
          <cell r="A553">
            <v>5662201</v>
          </cell>
          <cell r="B553">
            <v>56622</v>
          </cell>
          <cell r="C553" t="str">
            <v>Ny brannstasjon (10013,10014,10016)</v>
          </cell>
          <cell r="D553">
            <v>5662201</v>
          </cell>
          <cell r="E553" t="str">
            <v>Ny brannstasjon (10013)</v>
          </cell>
          <cell r="F553">
            <v>22683</v>
          </cell>
          <cell r="G553">
            <v>1912000</v>
          </cell>
        </row>
        <row r="554">
          <cell r="A554">
            <v>5662202</v>
          </cell>
          <cell r="B554">
            <v>56622</v>
          </cell>
          <cell r="C554" t="str">
            <v>Ny brannstasjon (10013,10014,10016)</v>
          </cell>
          <cell r="D554">
            <v>5662202</v>
          </cell>
          <cell r="E554" t="str">
            <v>Felles øyeblikkelig hjelp - legevakt (10014)</v>
          </cell>
          <cell r="F554">
            <v>1436</v>
          </cell>
          <cell r="G554">
            <v>0</v>
          </cell>
        </row>
        <row r="555">
          <cell r="A555">
            <v>5662203</v>
          </cell>
          <cell r="B555">
            <v>56622</v>
          </cell>
          <cell r="C555" t="str">
            <v>Ny brannstasjon (10013,10014,10016)</v>
          </cell>
          <cell r="D555">
            <v>5662203</v>
          </cell>
          <cell r="E555" t="str">
            <v>Ambulansestasjon (10016)</v>
          </cell>
          <cell r="F555">
            <v>20610</v>
          </cell>
          <cell r="G555">
            <v>0</v>
          </cell>
        </row>
        <row r="556">
          <cell r="B556">
            <v>60001</v>
          </cell>
          <cell r="C556" t="str">
            <v>Gjøysamyra ferdigstillelse infrastruktur</v>
          </cell>
          <cell r="F556">
            <v>2069312</v>
          </cell>
          <cell r="G556">
            <v>2000000</v>
          </cell>
        </row>
        <row r="557">
          <cell r="A557">
            <v>6000101</v>
          </cell>
          <cell r="B557">
            <v>60001</v>
          </cell>
          <cell r="C557" t="str">
            <v>Gjøysamyra ferdigstillelse infrastruktur</v>
          </cell>
          <cell r="D557">
            <v>6000101</v>
          </cell>
          <cell r="E557" t="str">
            <v>Gjøysamyra ferdigstillelse infrastruktur</v>
          </cell>
          <cell r="F557">
            <v>2069312</v>
          </cell>
          <cell r="G557">
            <v>2000000</v>
          </cell>
        </row>
        <row r="558">
          <cell r="B558">
            <v>60002</v>
          </cell>
          <cell r="C558" t="str">
            <v>Haukalivegen utvidelse</v>
          </cell>
          <cell r="F558">
            <v>385955</v>
          </cell>
          <cell r="G558">
            <v>1200000</v>
          </cell>
        </row>
        <row r="559">
          <cell r="A559">
            <v>6000201</v>
          </cell>
          <cell r="B559">
            <v>60002</v>
          </cell>
          <cell r="C559" t="str">
            <v>Haukalivegen utvidelse</v>
          </cell>
          <cell r="D559">
            <v>6000201</v>
          </cell>
          <cell r="E559" t="str">
            <v>Haukalivegen utvidelse</v>
          </cell>
          <cell r="F559">
            <v>385955</v>
          </cell>
          <cell r="G559">
            <v>1200000</v>
          </cell>
        </row>
        <row r="560">
          <cell r="B560">
            <v>60003</v>
          </cell>
          <cell r="C560" t="str">
            <v>Lysebotn asfaltering</v>
          </cell>
          <cell r="F560">
            <v>586140</v>
          </cell>
          <cell r="G560">
            <v>600000</v>
          </cell>
        </row>
        <row r="561">
          <cell r="A561">
            <v>6000301</v>
          </cell>
          <cell r="B561">
            <v>60003</v>
          </cell>
          <cell r="C561" t="str">
            <v>Lysebotn asfaltering</v>
          </cell>
          <cell r="D561">
            <v>6000301</v>
          </cell>
          <cell r="E561" t="str">
            <v>Lysebotn asfaltering</v>
          </cell>
          <cell r="F561">
            <v>586140</v>
          </cell>
          <cell r="G561">
            <v>600000</v>
          </cell>
        </row>
        <row r="562">
          <cell r="B562">
            <v>60004</v>
          </cell>
          <cell r="C562" t="str">
            <v>Bergebakkene - skolen belysning og sti</v>
          </cell>
          <cell r="F562">
            <v>0</v>
          </cell>
          <cell r="G562">
            <v>1000000</v>
          </cell>
        </row>
        <row r="563">
          <cell r="A563">
            <v>6000401</v>
          </cell>
          <cell r="B563">
            <v>60004</v>
          </cell>
          <cell r="C563" t="str">
            <v>Bergebakkene - skolen belysning og sti</v>
          </cell>
          <cell r="D563">
            <v>6000401</v>
          </cell>
          <cell r="E563" t="str">
            <v>Bergebakkene - skolen belysning og sti</v>
          </cell>
          <cell r="F563">
            <v>0</v>
          </cell>
          <cell r="G563">
            <v>1000000</v>
          </cell>
        </row>
        <row r="564">
          <cell r="B564">
            <v>60005</v>
          </cell>
          <cell r="C564" t="str">
            <v>Opprustning kirkestien</v>
          </cell>
          <cell r="F564">
            <v>0</v>
          </cell>
          <cell r="G564">
            <v>250000</v>
          </cell>
        </row>
        <row r="565">
          <cell r="A565">
            <v>6000501</v>
          </cell>
          <cell r="B565">
            <v>60005</v>
          </cell>
          <cell r="C565" t="str">
            <v>Opprustning kirkestien</v>
          </cell>
          <cell r="D565">
            <v>6000501</v>
          </cell>
          <cell r="E565" t="str">
            <v>Opprustning kirkestien</v>
          </cell>
          <cell r="F565">
            <v>0</v>
          </cell>
          <cell r="G565">
            <v>250000</v>
          </cell>
        </row>
        <row r="566">
          <cell r="B566">
            <v>60011</v>
          </cell>
          <cell r="C566" t="str">
            <v>Salg av restareal i utbygde områder</v>
          </cell>
          <cell r="F566">
            <v>-273025</v>
          </cell>
          <cell r="G566">
            <v>0</v>
          </cell>
        </row>
        <row r="567">
          <cell r="A567">
            <v>6001199</v>
          </cell>
          <cell r="B567">
            <v>60011</v>
          </cell>
          <cell r="C567" t="str">
            <v>Salg av restareal i utbygde områder</v>
          </cell>
          <cell r="D567">
            <v>6001199</v>
          </cell>
          <cell r="E567" t="str">
            <v>Salg av restareal i utbygde områder</v>
          </cell>
          <cell r="F567">
            <v>-273025</v>
          </cell>
          <cell r="G567">
            <v>0</v>
          </cell>
        </row>
        <row r="568">
          <cell r="B568">
            <v>60014</v>
          </cell>
          <cell r="C568" t="str">
            <v>Salg av gamle brannstasjon</v>
          </cell>
          <cell r="F568">
            <v>-45580515</v>
          </cell>
          <cell r="G568">
            <v>-39900000</v>
          </cell>
        </row>
        <row r="569">
          <cell r="A569">
            <v>6001499</v>
          </cell>
          <cell r="B569">
            <v>60014</v>
          </cell>
          <cell r="C569" t="str">
            <v>Salg av gamle brannstasjon</v>
          </cell>
          <cell r="D569">
            <v>6001499</v>
          </cell>
          <cell r="E569" t="str">
            <v>Salg av gamle brannstasjon</v>
          </cell>
          <cell r="F569">
            <v>-45580515</v>
          </cell>
          <cell r="G569">
            <v>-39900000</v>
          </cell>
        </row>
        <row r="570">
          <cell r="B570">
            <v>60015</v>
          </cell>
          <cell r="C570" t="str">
            <v>Parkering - Park.tekn utstyr komm. p-hus</v>
          </cell>
          <cell r="F570">
            <v>366281</v>
          </cell>
          <cell r="G570">
            <v>437299</v>
          </cell>
        </row>
        <row r="571">
          <cell r="A571">
            <v>6001501</v>
          </cell>
          <cell r="B571">
            <v>60015</v>
          </cell>
          <cell r="C571" t="str">
            <v>Parkering - Park.tekn utstyr komm. p-hus</v>
          </cell>
          <cell r="D571">
            <v>6001501</v>
          </cell>
          <cell r="E571" t="str">
            <v>Parkering - Park.tekn utstyr komm. p-hus</v>
          </cell>
          <cell r="F571">
            <v>366281</v>
          </cell>
          <cell r="G571">
            <v>0</v>
          </cell>
        </row>
        <row r="572">
          <cell r="A572">
            <v>6001599</v>
          </cell>
          <cell r="B572">
            <v>60015</v>
          </cell>
          <cell r="C572" t="str">
            <v>Parkering - Park.tekn utstyr komm. p-hus</v>
          </cell>
          <cell r="D572">
            <v>6001599</v>
          </cell>
          <cell r="E572" t="str">
            <v>Parkering - Park.tekn utstyr komm. p-hus, budsjett</v>
          </cell>
          <cell r="F572">
            <v>0</v>
          </cell>
          <cell r="G572">
            <v>437299</v>
          </cell>
        </row>
        <row r="573">
          <cell r="B573">
            <v>60101</v>
          </cell>
          <cell r="C573" t="str">
            <v>MASKINPARK, BILER</v>
          </cell>
          <cell r="F573">
            <v>747498</v>
          </cell>
          <cell r="G573">
            <v>922500</v>
          </cell>
        </row>
        <row r="574">
          <cell r="A574">
            <v>6010175</v>
          </cell>
          <cell r="B574">
            <v>60101</v>
          </cell>
          <cell r="C574" t="str">
            <v>MASKINPARK, BILER</v>
          </cell>
          <cell r="D574">
            <v>6010175</v>
          </cell>
          <cell r="E574" t="str">
            <v>Salt/asfaltpåbygg til krokløft</v>
          </cell>
          <cell r="F574">
            <v>522500</v>
          </cell>
          <cell r="G574">
            <v>522500</v>
          </cell>
        </row>
        <row r="575">
          <cell r="A575">
            <v>6010176</v>
          </cell>
          <cell r="B575">
            <v>60101</v>
          </cell>
          <cell r="C575" t="str">
            <v>MASKINPARK, BILER</v>
          </cell>
          <cell r="D575">
            <v>6010176</v>
          </cell>
          <cell r="E575" t="str">
            <v>Husquarna P525D</v>
          </cell>
          <cell r="F575">
            <v>224998</v>
          </cell>
          <cell r="G575">
            <v>0</v>
          </cell>
        </row>
        <row r="576">
          <cell r="A576">
            <v>6010199</v>
          </cell>
          <cell r="B576">
            <v>60101</v>
          </cell>
          <cell r="C576" t="str">
            <v>MASKINPARK, BILER</v>
          </cell>
          <cell r="D576">
            <v>6010199</v>
          </cell>
          <cell r="E576" t="str">
            <v>MASKINPARK, BILER</v>
          </cell>
          <cell r="F576">
            <v>0</v>
          </cell>
          <cell r="G576">
            <v>400000</v>
          </cell>
        </row>
        <row r="577">
          <cell r="B577">
            <v>60106</v>
          </cell>
          <cell r="C577" t="str">
            <v>Byggdrift, biler</v>
          </cell>
          <cell r="F577">
            <v>155000</v>
          </cell>
          <cell r="G577">
            <v>155000</v>
          </cell>
        </row>
        <row r="578">
          <cell r="A578">
            <v>6010606</v>
          </cell>
          <cell r="B578">
            <v>60106</v>
          </cell>
          <cell r="C578" t="str">
            <v>Byggdrift, biler</v>
          </cell>
          <cell r="D578">
            <v>6010606</v>
          </cell>
          <cell r="E578" t="str">
            <v>PX 58699 FORD TRANSIT CUSTOM</v>
          </cell>
          <cell r="F578">
            <v>155000</v>
          </cell>
          <cell r="G578">
            <v>155000</v>
          </cell>
        </row>
        <row r="579">
          <cell r="B579">
            <v>60110</v>
          </cell>
          <cell r="C579" t="str">
            <v>Anskaffelse av containere - Bydrift</v>
          </cell>
          <cell r="F579">
            <v>167500</v>
          </cell>
          <cell r="G579">
            <v>167500</v>
          </cell>
        </row>
        <row r="580">
          <cell r="A580">
            <v>6011001</v>
          </cell>
          <cell r="B580">
            <v>60110</v>
          </cell>
          <cell r="C580" t="str">
            <v>Anskaffelse av containere - Bydrift</v>
          </cell>
          <cell r="D580">
            <v>6011001</v>
          </cell>
          <cell r="E580" t="str">
            <v>Bydrift - Anskaffelse av containere</v>
          </cell>
          <cell r="F580">
            <v>167500</v>
          </cell>
          <cell r="G580">
            <v>0</v>
          </cell>
        </row>
        <row r="581">
          <cell r="A581">
            <v>6011099</v>
          </cell>
          <cell r="B581">
            <v>60110</v>
          </cell>
          <cell r="C581" t="str">
            <v>Anskaffelse av containere - Bydrift</v>
          </cell>
          <cell r="D581">
            <v>6011099</v>
          </cell>
          <cell r="E581" t="str">
            <v>Bydrift - Anskaffelse av containere, budsjett</v>
          </cell>
          <cell r="F581">
            <v>0</v>
          </cell>
          <cell r="G581">
            <v>167500</v>
          </cell>
        </row>
        <row r="582">
          <cell r="B582">
            <v>60112</v>
          </cell>
          <cell r="C582" t="str">
            <v>Bydrift - Flomvernutstyr</v>
          </cell>
          <cell r="F582">
            <v>37807</v>
          </cell>
          <cell r="G582">
            <v>0</v>
          </cell>
        </row>
        <row r="583">
          <cell r="A583">
            <v>6011201</v>
          </cell>
          <cell r="B583">
            <v>60112</v>
          </cell>
          <cell r="C583" t="str">
            <v>Bydrift - Flomvernutstyr</v>
          </cell>
          <cell r="D583">
            <v>6011201</v>
          </cell>
          <cell r="E583" t="str">
            <v>Bydrift - Anskaffelse flomvernutstyr</v>
          </cell>
          <cell r="F583">
            <v>37807</v>
          </cell>
          <cell r="G583">
            <v>0</v>
          </cell>
        </row>
        <row r="584">
          <cell r="B584">
            <v>62022</v>
          </cell>
          <cell r="C584" t="str">
            <v>Demning Frøylandsvatnet</v>
          </cell>
          <cell r="F584">
            <v>26484</v>
          </cell>
          <cell r="G584">
            <v>569000</v>
          </cell>
        </row>
        <row r="585">
          <cell r="A585">
            <v>6202201</v>
          </cell>
          <cell r="B585">
            <v>62022</v>
          </cell>
          <cell r="C585" t="str">
            <v>Demning Frøylandsvatnet</v>
          </cell>
          <cell r="D585">
            <v>6202201</v>
          </cell>
          <cell r="E585" t="str">
            <v>Tiltak demning Frøylandsvatnet</v>
          </cell>
          <cell r="F585">
            <v>22866</v>
          </cell>
          <cell r="G585">
            <v>569000</v>
          </cell>
        </row>
        <row r="586">
          <cell r="A586">
            <v>6202202</v>
          </cell>
          <cell r="B586">
            <v>62022</v>
          </cell>
          <cell r="C586" t="str">
            <v>Demning Frøylandsvatnet</v>
          </cell>
          <cell r="D586">
            <v>6202202</v>
          </cell>
          <cell r="E586" t="str">
            <v>Forprosjekt utredning Frøylandsvatnet</v>
          </cell>
          <cell r="F586">
            <v>3618</v>
          </cell>
          <cell r="G586">
            <v>0</v>
          </cell>
        </row>
        <row r="587">
          <cell r="B587">
            <v>63020</v>
          </cell>
          <cell r="C587" t="str">
            <v>Utskiftning av utrangerte gatelys</v>
          </cell>
          <cell r="F587">
            <v>1729916</v>
          </cell>
          <cell r="G587">
            <v>5969000</v>
          </cell>
        </row>
        <row r="588">
          <cell r="A588">
            <v>6302001</v>
          </cell>
          <cell r="B588">
            <v>63020</v>
          </cell>
          <cell r="C588" t="str">
            <v>Utskiftning av utrangerte gatelys</v>
          </cell>
          <cell r="D588">
            <v>6302001</v>
          </cell>
          <cell r="E588" t="str">
            <v>Utskiftning av utrangerte gatelys</v>
          </cell>
          <cell r="F588">
            <v>1729916</v>
          </cell>
          <cell r="G588">
            <v>0</v>
          </cell>
        </row>
        <row r="589">
          <cell r="A589">
            <v>6302099</v>
          </cell>
          <cell r="B589">
            <v>63020</v>
          </cell>
          <cell r="C589" t="str">
            <v>Utskiftning av utrangerte gatelys</v>
          </cell>
          <cell r="D589">
            <v>6302099</v>
          </cell>
          <cell r="E589" t="str">
            <v>Utskifting av utrangerte gatelys, budsjett</v>
          </cell>
          <cell r="F589">
            <v>0</v>
          </cell>
          <cell r="G589">
            <v>5969000</v>
          </cell>
        </row>
        <row r="590">
          <cell r="B590">
            <v>63021</v>
          </cell>
          <cell r="C590" t="str">
            <v>GATELYS</v>
          </cell>
          <cell r="F590">
            <v>2038735</v>
          </cell>
          <cell r="G590">
            <v>3331000</v>
          </cell>
        </row>
        <row r="591">
          <cell r="A591">
            <v>6302103</v>
          </cell>
          <cell r="B591">
            <v>63021</v>
          </cell>
          <cell r="C591" t="str">
            <v>GATELYS</v>
          </cell>
          <cell r="D591">
            <v>6302103</v>
          </cell>
          <cell r="E591" t="str">
            <v>Nyanlegg gatelys 2014</v>
          </cell>
          <cell r="F591">
            <v>62500</v>
          </cell>
          <cell r="G591">
            <v>0</v>
          </cell>
        </row>
        <row r="592">
          <cell r="A592">
            <v>6302104</v>
          </cell>
          <cell r="B592">
            <v>63021</v>
          </cell>
          <cell r="C592" t="str">
            <v>GATELYS</v>
          </cell>
          <cell r="D592">
            <v>6302104</v>
          </cell>
          <cell r="E592" t="str">
            <v>Gatelys, nyanlegg og utskiftning</v>
          </cell>
          <cell r="F592">
            <v>1976235</v>
          </cell>
          <cell r="G592">
            <v>0</v>
          </cell>
        </row>
        <row r="593">
          <cell r="A593">
            <v>6302199</v>
          </cell>
          <cell r="B593">
            <v>63021</v>
          </cell>
          <cell r="C593" t="str">
            <v>GATELYS</v>
          </cell>
          <cell r="D593">
            <v>6302199</v>
          </cell>
          <cell r="E593" t="str">
            <v>GATELYS BUDSJETT</v>
          </cell>
          <cell r="F593">
            <v>0</v>
          </cell>
          <cell r="G593">
            <v>3331000</v>
          </cell>
        </row>
        <row r="594">
          <cell r="B594">
            <v>63042</v>
          </cell>
          <cell r="C594" t="str">
            <v>BYUTVIKLINGSPROSJEKTER</v>
          </cell>
          <cell r="F594">
            <v>0</v>
          </cell>
          <cell r="G594">
            <v>4000000</v>
          </cell>
        </row>
        <row r="595">
          <cell r="A595">
            <v>6304299</v>
          </cell>
          <cell r="B595">
            <v>63042</v>
          </cell>
          <cell r="C595" t="str">
            <v>BYUTVIKLINGSPROSJEKTER</v>
          </cell>
          <cell r="D595">
            <v>6304299</v>
          </cell>
          <cell r="E595" t="str">
            <v>BYUTVIKLINGSPROSJEKTER, BUD</v>
          </cell>
          <cell r="F595">
            <v>0</v>
          </cell>
          <cell r="G595">
            <v>4000000</v>
          </cell>
        </row>
        <row r="596">
          <cell r="B596">
            <v>63046</v>
          </cell>
          <cell r="C596" t="str">
            <v>Ruten - teknisk plan og offentlig byrom</v>
          </cell>
          <cell r="F596">
            <v>90863437</v>
          </cell>
          <cell r="G596">
            <v>54357000</v>
          </cell>
        </row>
        <row r="597">
          <cell r="A597">
            <v>6304607</v>
          </cell>
          <cell r="B597">
            <v>63046</v>
          </cell>
          <cell r="C597" t="str">
            <v>Ruten - teknisk plan og offentlig byrom</v>
          </cell>
          <cell r="D597">
            <v>6304607</v>
          </cell>
          <cell r="E597" t="str">
            <v>Prosjektering</v>
          </cell>
          <cell r="F597">
            <v>592495</v>
          </cell>
          <cell r="G597">
            <v>0</v>
          </cell>
        </row>
        <row r="598">
          <cell r="A598">
            <v>6304610</v>
          </cell>
          <cell r="B598">
            <v>63046</v>
          </cell>
          <cell r="C598" t="str">
            <v>Ruten - teknisk plan og offentlig byrom</v>
          </cell>
          <cell r="D598">
            <v>6304610</v>
          </cell>
          <cell r="E598" t="str">
            <v>Byggetrinn 1 Rådhusplassen, opparbeidelse</v>
          </cell>
          <cell r="F598">
            <v>15834644</v>
          </cell>
          <cell r="G598">
            <v>0</v>
          </cell>
        </row>
        <row r="599">
          <cell r="A599">
            <v>6304614</v>
          </cell>
          <cell r="B599">
            <v>63046</v>
          </cell>
          <cell r="C599" t="str">
            <v>Ruten - teknisk plan og offentlig byrom</v>
          </cell>
          <cell r="D599">
            <v>6304614</v>
          </cell>
          <cell r="E599" t="str">
            <v>Byggetrinn 1 Rådhusplassen, klargjøring</v>
          </cell>
          <cell r="F599">
            <v>147303</v>
          </cell>
          <cell r="G599">
            <v>0</v>
          </cell>
        </row>
        <row r="600">
          <cell r="A600">
            <v>6304617</v>
          </cell>
          <cell r="B600">
            <v>63046</v>
          </cell>
          <cell r="C600" t="str">
            <v>Ruten - teknisk plan og offentlig byrom</v>
          </cell>
          <cell r="D600">
            <v>6304617</v>
          </cell>
          <cell r="E600" t="str">
            <v>Byggetrinn 1, prosjektering</v>
          </cell>
          <cell r="F600">
            <v>403945</v>
          </cell>
          <cell r="G600">
            <v>0</v>
          </cell>
        </row>
        <row r="601">
          <cell r="A601">
            <v>6304619</v>
          </cell>
          <cell r="B601">
            <v>63046</v>
          </cell>
          <cell r="C601" t="str">
            <v>Ruten - teknisk plan og offentlig byrom</v>
          </cell>
          <cell r="D601">
            <v>6304619</v>
          </cell>
          <cell r="E601" t="str">
            <v>Byggetrinn 1, arbeid for andre</v>
          </cell>
          <cell r="F601">
            <v>719154</v>
          </cell>
          <cell r="G601">
            <v>0</v>
          </cell>
        </row>
        <row r="602">
          <cell r="A602">
            <v>6304620</v>
          </cell>
          <cell r="B602">
            <v>63046</v>
          </cell>
          <cell r="C602" t="str">
            <v>Ruten - teknisk plan og offentlig byrom</v>
          </cell>
          <cell r="D602">
            <v>6304620</v>
          </cell>
          <cell r="E602" t="str">
            <v>Byggetrinn 2, park og næringssone</v>
          </cell>
          <cell r="F602">
            <v>42554423</v>
          </cell>
          <cell r="G602">
            <v>0</v>
          </cell>
        </row>
        <row r="603">
          <cell r="A603">
            <v>6304624</v>
          </cell>
          <cell r="B603">
            <v>63046</v>
          </cell>
          <cell r="C603" t="str">
            <v>Ruten - teknisk plan og offentlig byrom</v>
          </cell>
          <cell r="D603">
            <v>6304624</v>
          </cell>
          <cell r="E603" t="str">
            <v>Byggetrinn 2, klargjøring</v>
          </cell>
          <cell r="F603">
            <v>252950</v>
          </cell>
          <cell r="G603">
            <v>0</v>
          </cell>
        </row>
        <row r="604">
          <cell r="A604">
            <v>6304627</v>
          </cell>
          <cell r="B604">
            <v>63046</v>
          </cell>
          <cell r="C604" t="str">
            <v>Ruten - teknisk plan og offentlig byrom</v>
          </cell>
          <cell r="D604">
            <v>6304627</v>
          </cell>
          <cell r="E604" t="str">
            <v>Byggetrinn 2, prosjektering</v>
          </cell>
          <cell r="F604">
            <v>278560</v>
          </cell>
          <cell r="G604">
            <v>0</v>
          </cell>
        </row>
        <row r="605">
          <cell r="A605">
            <v>6304628</v>
          </cell>
          <cell r="B605">
            <v>63046</v>
          </cell>
          <cell r="C605" t="str">
            <v>Ruten - teknisk plan og offentlig byrom</v>
          </cell>
          <cell r="D605">
            <v>6304628</v>
          </cell>
          <cell r="E605" t="str">
            <v>Byggetrinn 2, kollektivterminalen</v>
          </cell>
          <cell r="F605">
            <v>2351654</v>
          </cell>
          <cell r="G605">
            <v>0</v>
          </cell>
        </row>
        <row r="606">
          <cell r="A606">
            <v>6304629</v>
          </cell>
          <cell r="B606">
            <v>63046</v>
          </cell>
          <cell r="C606" t="str">
            <v>Ruten - teknisk plan og offentlig byrom</v>
          </cell>
          <cell r="D606">
            <v>6304629</v>
          </cell>
          <cell r="E606" t="str">
            <v>Byggetrinn 2, arbeid for andre</v>
          </cell>
          <cell r="F606">
            <v>30833</v>
          </cell>
          <cell r="G606">
            <v>0</v>
          </cell>
        </row>
        <row r="607">
          <cell r="A607">
            <v>6304630</v>
          </cell>
          <cell r="B607">
            <v>63046</v>
          </cell>
          <cell r="C607" t="str">
            <v>Ruten - teknisk plan og offentlig byrom</v>
          </cell>
          <cell r="D607">
            <v>6304630</v>
          </cell>
          <cell r="E607" t="str">
            <v>Ruten byrom, del 3</v>
          </cell>
          <cell r="F607">
            <v>2288719</v>
          </cell>
          <cell r="G607">
            <v>0</v>
          </cell>
        </row>
        <row r="608">
          <cell r="A608">
            <v>6304640</v>
          </cell>
          <cell r="B608">
            <v>63046</v>
          </cell>
          <cell r="C608" t="str">
            <v>Ruten - teknisk plan og offentlig byrom</v>
          </cell>
          <cell r="D608">
            <v>6304640</v>
          </cell>
          <cell r="E608" t="str">
            <v>Ringen, grunnarbeider</v>
          </cell>
          <cell r="F608">
            <v>65312</v>
          </cell>
          <cell r="G608">
            <v>0</v>
          </cell>
        </row>
        <row r="609">
          <cell r="A609">
            <v>6304641</v>
          </cell>
          <cell r="B609">
            <v>63046</v>
          </cell>
          <cell r="C609" t="str">
            <v>Ruten - teknisk plan og offentlig byrom</v>
          </cell>
          <cell r="D609">
            <v>6304641</v>
          </cell>
          <cell r="E609" t="str">
            <v>Ringen, E01</v>
          </cell>
          <cell r="F609">
            <v>12107443</v>
          </cell>
          <cell r="G609">
            <v>0</v>
          </cell>
        </row>
        <row r="610">
          <cell r="A610">
            <v>6304642</v>
          </cell>
          <cell r="B610">
            <v>63046</v>
          </cell>
          <cell r="C610" t="str">
            <v>Ruten - teknisk plan og offentlig byrom</v>
          </cell>
          <cell r="D610">
            <v>6304642</v>
          </cell>
          <cell r="E610" t="str">
            <v>Ringen, E02</v>
          </cell>
          <cell r="F610">
            <v>7509844</v>
          </cell>
          <cell r="G610">
            <v>0</v>
          </cell>
        </row>
        <row r="611">
          <cell r="A611">
            <v>6304643</v>
          </cell>
          <cell r="B611">
            <v>63046</v>
          </cell>
          <cell r="C611" t="str">
            <v>Ruten - teknisk plan og offentlig byrom</v>
          </cell>
          <cell r="D611">
            <v>6304643</v>
          </cell>
          <cell r="E611" t="str">
            <v>Ringen, E03</v>
          </cell>
          <cell r="F611">
            <v>1018750</v>
          </cell>
          <cell r="G611">
            <v>0</v>
          </cell>
        </row>
        <row r="612">
          <cell r="A612">
            <v>6304644</v>
          </cell>
          <cell r="B612">
            <v>63046</v>
          </cell>
          <cell r="C612" t="str">
            <v>Ruten - teknisk plan og offentlig byrom</v>
          </cell>
          <cell r="D612">
            <v>6304644</v>
          </cell>
          <cell r="E612" t="str">
            <v>Ringen, søyler</v>
          </cell>
          <cell r="F612">
            <v>1133294</v>
          </cell>
          <cell r="G612">
            <v>0</v>
          </cell>
        </row>
        <row r="613">
          <cell r="A613">
            <v>6304647</v>
          </cell>
          <cell r="B613">
            <v>63046</v>
          </cell>
          <cell r="C613" t="str">
            <v>Ruten - teknisk plan og offentlig byrom</v>
          </cell>
          <cell r="D613">
            <v>6304647</v>
          </cell>
          <cell r="E613" t="str">
            <v>Ringen, prosjektering</v>
          </cell>
          <cell r="F613">
            <v>2715536</v>
          </cell>
          <cell r="G613">
            <v>0</v>
          </cell>
        </row>
        <row r="614">
          <cell r="A614">
            <v>6304648</v>
          </cell>
          <cell r="B614">
            <v>63046</v>
          </cell>
          <cell r="C614" t="str">
            <v>Ruten - teknisk plan og offentlig byrom</v>
          </cell>
          <cell r="D614">
            <v>6304648</v>
          </cell>
          <cell r="E614" t="str">
            <v>Ringen, andre utgifter</v>
          </cell>
          <cell r="F614">
            <v>197279</v>
          </cell>
          <cell r="G614">
            <v>0</v>
          </cell>
        </row>
        <row r="615">
          <cell r="A615">
            <v>6304699</v>
          </cell>
          <cell r="B615">
            <v>63046</v>
          </cell>
          <cell r="C615" t="str">
            <v>Ruten - teknisk plan og offentlig byrom</v>
          </cell>
          <cell r="D615">
            <v>6304699</v>
          </cell>
          <cell r="E615" t="str">
            <v>Ruten - byrom, teknisk plan og utomhusplan</v>
          </cell>
          <cell r="F615">
            <v>661300</v>
          </cell>
          <cell r="G615">
            <v>54357000</v>
          </cell>
        </row>
        <row r="616">
          <cell r="B616">
            <v>65022</v>
          </cell>
          <cell r="C616" t="str">
            <v>Innovasjonsløsninger</v>
          </cell>
          <cell r="F616">
            <v>29749</v>
          </cell>
          <cell r="G616">
            <v>30000</v>
          </cell>
        </row>
        <row r="617">
          <cell r="A617">
            <v>6502299</v>
          </cell>
          <cell r="B617">
            <v>65022</v>
          </cell>
          <cell r="C617" t="str">
            <v>Innovasjonsløsninger</v>
          </cell>
          <cell r="D617">
            <v>6502299</v>
          </cell>
          <cell r="E617" t="str">
            <v>Innovasjonsløsninger</v>
          </cell>
          <cell r="F617">
            <v>29749</v>
          </cell>
          <cell r="G617">
            <v>30000</v>
          </cell>
        </row>
        <row r="618">
          <cell r="B618">
            <v>65027</v>
          </cell>
          <cell r="C618" t="str">
            <v>Prosjektstyringsverktøy</v>
          </cell>
          <cell r="F618">
            <v>28665</v>
          </cell>
          <cell r="G618">
            <v>100000</v>
          </cell>
        </row>
        <row r="619">
          <cell r="A619">
            <v>6502799</v>
          </cell>
          <cell r="B619">
            <v>65027</v>
          </cell>
          <cell r="C619" t="str">
            <v>Prosjektstyringsverktøy</v>
          </cell>
          <cell r="D619">
            <v>6502799</v>
          </cell>
          <cell r="E619" t="str">
            <v>Prosjektstyringsverktøy</v>
          </cell>
          <cell r="F619">
            <v>28665</v>
          </cell>
          <cell r="G619">
            <v>100000</v>
          </cell>
        </row>
        <row r="620">
          <cell r="B620">
            <v>65033</v>
          </cell>
          <cell r="C620" t="str">
            <v>Trafikksikkerhetstiltak</v>
          </cell>
          <cell r="F620">
            <v>45512</v>
          </cell>
          <cell r="G620">
            <v>73619</v>
          </cell>
        </row>
        <row r="621">
          <cell r="A621">
            <v>6503307</v>
          </cell>
          <cell r="B621">
            <v>65033</v>
          </cell>
          <cell r="C621" t="str">
            <v>Trafikksikkerhetstiltak</v>
          </cell>
          <cell r="D621">
            <v>6503307</v>
          </cell>
          <cell r="E621" t="str">
            <v>Skilting og oppmerking</v>
          </cell>
          <cell r="F621">
            <v>8893</v>
          </cell>
          <cell r="G621">
            <v>0</v>
          </cell>
        </row>
        <row r="622">
          <cell r="A622">
            <v>6503310</v>
          </cell>
          <cell r="B622">
            <v>65033</v>
          </cell>
          <cell r="C622" t="str">
            <v>Trafikksikkerhetstiltak</v>
          </cell>
          <cell r="D622">
            <v>6503310</v>
          </cell>
          <cell r="E622" t="str">
            <v>Trafikksikker kommune</v>
          </cell>
          <cell r="F622">
            <v>36619</v>
          </cell>
          <cell r="G622">
            <v>36619</v>
          </cell>
        </row>
        <row r="623">
          <cell r="A623">
            <v>6503399</v>
          </cell>
          <cell r="B623">
            <v>65033</v>
          </cell>
          <cell r="C623" t="str">
            <v>Trafikksikkerhetstiltak</v>
          </cell>
          <cell r="D623">
            <v>6503399</v>
          </cell>
          <cell r="E623" t="str">
            <v>Trafikksikkerhetstiltak budsjett</v>
          </cell>
          <cell r="F623">
            <v>0</v>
          </cell>
          <cell r="G623">
            <v>37000</v>
          </cell>
        </row>
        <row r="624">
          <cell r="B624">
            <v>65035</v>
          </cell>
          <cell r="C624" t="str">
            <v>Universell utforming på eksisternede veinett og trafikkarealer</v>
          </cell>
          <cell r="F624">
            <v>0</v>
          </cell>
          <cell r="G624">
            <v>135000</v>
          </cell>
        </row>
        <row r="625">
          <cell r="A625">
            <v>6503599</v>
          </cell>
          <cell r="B625">
            <v>65035</v>
          </cell>
          <cell r="C625" t="str">
            <v>Universell utforming på eksisternede veinett og trafikkarealer</v>
          </cell>
          <cell r="D625">
            <v>6503599</v>
          </cell>
          <cell r="E625" t="str">
            <v>Universell utforming på eksisterende veinett og trafikkarealer, budsjett</v>
          </cell>
          <cell r="F625">
            <v>0</v>
          </cell>
          <cell r="G625">
            <v>135000</v>
          </cell>
        </row>
        <row r="626">
          <cell r="B626">
            <v>65037</v>
          </cell>
          <cell r="C626" t="str">
            <v>Trafikksikkerhet eksisterende veinett, strakstiltak</v>
          </cell>
          <cell r="F626">
            <v>678653</v>
          </cell>
          <cell r="G626">
            <v>2741000</v>
          </cell>
        </row>
        <row r="627">
          <cell r="A627">
            <v>6503701</v>
          </cell>
          <cell r="B627">
            <v>65037</v>
          </cell>
          <cell r="C627" t="str">
            <v>Trafikksikkerhet eksisterende veinett, strakstiltak</v>
          </cell>
          <cell r="D627">
            <v>6503701</v>
          </cell>
          <cell r="E627" t="str">
            <v>Strakstiltak</v>
          </cell>
          <cell r="F627">
            <v>-194624</v>
          </cell>
          <cell r="G627">
            <v>0</v>
          </cell>
        </row>
        <row r="628">
          <cell r="A628">
            <v>6503704</v>
          </cell>
          <cell r="B628">
            <v>65037</v>
          </cell>
          <cell r="C628" t="str">
            <v>Trafikksikkerhet eksisterende veinett, strakstiltak</v>
          </cell>
          <cell r="D628">
            <v>6503704</v>
          </cell>
          <cell r="E628" t="str">
            <v>Trafikksikring Gamle Stokkavei</v>
          </cell>
          <cell r="F628">
            <v>93937</v>
          </cell>
          <cell r="G628">
            <v>0</v>
          </cell>
        </row>
        <row r="629">
          <cell r="A629">
            <v>6503705</v>
          </cell>
          <cell r="B629">
            <v>65037</v>
          </cell>
          <cell r="C629" t="str">
            <v>Trafikksikkerhet eksisterende veinett, strakstiltak</v>
          </cell>
          <cell r="D629">
            <v>6503705</v>
          </cell>
          <cell r="E629" t="str">
            <v>Etablering av forkjørsregulering</v>
          </cell>
          <cell r="F629">
            <v>219585</v>
          </cell>
          <cell r="G629">
            <v>219585</v>
          </cell>
        </row>
        <row r="630">
          <cell r="A630">
            <v>6503712</v>
          </cell>
          <cell r="B630">
            <v>65037</v>
          </cell>
          <cell r="C630" t="str">
            <v>Trafikksikkerhet eksisterende veinett, strakstiltak</v>
          </cell>
          <cell r="D630">
            <v>6503712</v>
          </cell>
          <cell r="E630" t="str">
            <v>Intensivbelysning Gamle Ålgårdsvei</v>
          </cell>
          <cell r="F630">
            <v>0</v>
          </cell>
          <cell r="G630">
            <v>300000</v>
          </cell>
        </row>
        <row r="631">
          <cell r="A631">
            <v>6503713</v>
          </cell>
          <cell r="B631">
            <v>65037</v>
          </cell>
          <cell r="C631" t="str">
            <v>Trafikksikkerhet eksisterende veinett, strakstiltak</v>
          </cell>
          <cell r="D631">
            <v>6503713</v>
          </cell>
          <cell r="E631" t="str">
            <v>Skiltprosjekt</v>
          </cell>
          <cell r="F631">
            <v>559755</v>
          </cell>
          <cell r="G631">
            <v>1000000</v>
          </cell>
        </row>
        <row r="632">
          <cell r="A632">
            <v>6503714</v>
          </cell>
          <cell r="B632">
            <v>65037</v>
          </cell>
          <cell r="C632" t="str">
            <v>Trafikksikkerhet eksisterende veinett, strakstiltak</v>
          </cell>
          <cell r="D632">
            <v>6503714</v>
          </cell>
          <cell r="E632" t="str">
            <v>Aksel Eggebøs vei regulering breddeutvidelse vei</v>
          </cell>
          <cell r="F632">
            <v>0</v>
          </cell>
          <cell r="G632">
            <v>350000</v>
          </cell>
        </row>
        <row r="633">
          <cell r="A633">
            <v>6503715</v>
          </cell>
          <cell r="B633">
            <v>65037</v>
          </cell>
          <cell r="C633" t="str">
            <v>Trafikksikkerhet eksisterende veinett, strakstiltak</v>
          </cell>
          <cell r="D633">
            <v>6503715</v>
          </cell>
          <cell r="E633" t="str">
            <v>Lyngholen omregulering</v>
          </cell>
          <cell r="F633">
            <v>0</v>
          </cell>
          <cell r="G633">
            <v>150000</v>
          </cell>
        </row>
        <row r="634">
          <cell r="A634">
            <v>6503716</v>
          </cell>
          <cell r="B634">
            <v>65037</v>
          </cell>
          <cell r="C634" t="str">
            <v>Trafikksikkerhet eksisterende veinett, strakstiltak</v>
          </cell>
          <cell r="D634">
            <v>6503716</v>
          </cell>
          <cell r="E634" t="str">
            <v>Buggelandsbakken veiarm</v>
          </cell>
          <cell r="F634">
            <v>0</v>
          </cell>
          <cell r="G634">
            <v>200000</v>
          </cell>
        </row>
        <row r="635">
          <cell r="A635">
            <v>6503799</v>
          </cell>
          <cell r="B635">
            <v>65037</v>
          </cell>
          <cell r="C635" t="str">
            <v>Trafikksikkerhet eksisterende veinett, strakstiltak</v>
          </cell>
          <cell r="D635">
            <v>6503799</v>
          </cell>
          <cell r="E635" t="str">
            <v>Trafikksikkerhet eksisterende veinett, strakstiltak budsjett</v>
          </cell>
          <cell r="F635">
            <v>0</v>
          </cell>
          <cell r="G635">
            <v>521415</v>
          </cell>
        </row>
        <row r="636">
          <cell r="B636">
            <v>65038</v>
          </cell>
          <cell r="C636" t="str">
            <v>Trafikksikring - Aksjon skolevei</v>
          </cell>
          <cell r="F636">
            <v>803675</v>
          </cell>
          <cell r="G636">
            <v>8076381</v>
          </cell>
        </row>
        <row r="637">
          <cell r="A637">
            <v>6503801</v>
          </cell>
          <cell r="B637">
            <v>65038</v>
          </cell>
          <cell r="C637" t="str">
            <v>Trafikksikring - Aksjon skolevei</v>
          </cell>
          <cell r="D637">
            <v>6503801</v>
          </cell>
          <cell r="E637" t="str">
            <v>Eidsvollsgt - utbedring Jadarveien - Tronesveien</v>
          </cell>
          <cell r="F637">
            <v>-395274</v>
          </cell>
          <cell r="G637">
            <v>-395274</v>
          </cell>
        </row>
        <row r="638">
          <cell r="A638">
            <v>6503808</v>
          </cell>
          <cell r="B638">
            <v>65038</v>
          </cell>
          <cell r="C638" t="str">
            <v>Trafikksikring - Aksjon skolevei</v>
          </cell>
          <cell r="D638">
            <v>6503808</v>
          </cell>
          <cell r="E638" t="str">
            <v>Intensivbelysning Trones skole</v>
          </cell>
          <cell r="F638">
            <v>-981722</v>
          </cell>
          <cell r="G638">
            <v>602000</v>
          </cell>
        </row>
        <row r="639">
          <cell r="A639">
            <v>6503809</v>
          </cell>
          <cell r="B639">
            <v>65038</v>
          </cell>
          <cell r="C639" t="str">
            <v>Trafikksikring - Aksjon skolevei</v>
          </cell>
          <cell r="D639">
            <v>6503809</v>
          </cell>
          <cell r="E639" t="str">
            <v>Intensivbelysning Maudland skole og Hommersåk skole</v>
          </cell>
          <cell r="F639">
            <v>-820860</v>
          </cell>
          <cell r="G639">
            <v>-820860</v>
          </cell>
        </row>
        <row r="640">
          <cell r="A640">
            <v>6503811</v>
          </cell>
          <cell r="B640">
            <v>65038</v>
          </cell>
          <cell r="C640" t="str">
            <v>Trafikksikring - Aksjon skolevei</v>
          </cell>
          <cell r="D640">
            <v>6503811</v>
          </cell>
          <cell r="E640" t="str">
            <v>Intensivbelysning Soma og Stangeland skole, Porsholen og Smeaheia skole</v>
          </cell>
          <cell r="F640">
            <v>33218</v>
          </cell>
          <cell r="G640">
            <v>33218</v>
          </cell>
        </row>
        <row r="641">
          <cell r="A641">
            <v>6503812</v>
          </cell>
          <cell r="B641">
            <v>65038</v>
          </cell>
          <cell r="C641" t="str">
            <v>Trafikksikring - Aksjon skolevei</v>
          </cell>
          <cell r="D641">
            <v>6503812</v>
          </cell>
          <cell r="E641" t="str">
            <v>Intensivbelysning Austrått bydel</v>
          </cell>
          <cell r="F641">
            <v>198154</v>
          </cell>
          <cell r="G641">
            <v>198154</v>
          </cell>
        </row>
        <row r="642">
          <cell r="A642">
            <v>6503813</v>
          </cell>
          <cell r="B642">
            <v>65038</v>
          </cell>
          <cell r="C642" t="str">
            <v>Trafikksikring - Aksjon skolevei</v>
          </cell>
          <cell r="D642">
            <v>6503813</v>
          </cell>
          <cell r="E642" t="str">
            <v>Intensivbelysning Hana bydel</v>
          </cell>
          <cell r="F642">
            <v>273219</v>
          </cell>
          <cell r="G642">
            <v>273219</v>
          </cell>
        </row>
        <row r="643">
          <cell r="A643">
            <v>6503814</v>
          </cell>
          <cell r="B643">
            <v>65038</v>
          </cell>
          <cell r="C643" t="str">
            <v>Trafikksikring - Aksjon skolevei</v>
          </cell>
          <cell r="D643">
            <v>6503814</v>
          </cell>
          <cell r="E643" t="str">
            <v>Intensivbelysning Kyrkjevegen</v>
          </cell>
          <cell r="F643">
            <v>8820</v>
          </cell>
          <cell r="G643">
            <v>695000</v>
          </cell>
        </row>
        <row r="644">
          <cell r="A644">
            <v>6503815</v>
          </cell>
          <cell r="B644">
            <v>65038</v>
          </cell>
          <cell r="C644" t="str">
            <v>Trafikksikring - Aksjon skolevei</v>
          </cell>
          <cell r="D644">
            <v>6503815</v>
          </cell>
          <cell r="E644" t="str">
            <v>Intensivbelysning Bogafjell ved skoler</v>
          </cell>
          <cell r="F644">
            <v>137500</v>
          </cell>
          <cell r="G644">
            <v>448000</v>
          </cell>
        </row>
        <row r="645">
          <cell r="A645">
            <v>6503816</v>
          </cell>
          <cell r="B645">
            <v>65038</v>
          </cell>
          <cell r="C645" t="str">
            <v>Trafikksikring - Aksjon skolevei</v>
          </cell>
          <cell r="D645">
            <v>6503816</v>
          </cell>
          <cell r="E645" t="str">
            <v>Intensivbelysning Postveien nord</v>
          </cell>
          <cell r="F645">
            <v>414992</v>
          </cell>
          <cell r="G645">
            <v>1070000</v>
          </cell>
        </row>
        <row r="646">
          <cell r="A646">
            <v>6503817</v>
          </cell>
          <cell r="B646">
            <v>65038</v>
          </cell>
          <cell r="C646" t="str">
            <v>Trafikksikring - Aksjon skolevei</v>
          </cell>
          <cell r="D646">
            <v>6503817</v>
          </cell>
          <cell r="E646" t="str">
            <v>Intensivbelysning Postveien sør</v>
          </cell>
          <cell r="F646">
            <v>28843</v>
          </cell>
          <cell r="G646">
            <v>750000</v>
          </cell>
        </row>
        <row r="647">
          <cell r="A647">
            <v>6503818</v>
          </cell>
          <cell r="B647">
            <v>65038</v>
          </cell>
          <cell r="C647" t="str">
            <v>Trafikksikring - Aksjon skolevei</v>
          </cell>
          <cell r="D647">
            <v>6503818</v>
          </cell>
          <cell r="E647" t="str">
            <v>Intensivbelysning Rossåsen</v>
          </cell>
          <cell r="F647">
            <v>489062</v>
          </cell>
          <cell r="G647">
            <v>450000</v>
          </cell>
        </row>
        <row r="648">
          <cell r="A648">
            <v>6503819</v>
          </cell>
          <cell r="B648">
            <v>65038</v>
          </cell>
          <cell r="C648" t="str">
            <v>Trafikksikring - Aksjon skolevei</v>
          </cell>
          <cell r="D648">
            <v>6503819</v>
          </cell>
          <cell r="E648" t="str">
            <v>Intensivbelysning Bogafjell</v>
          </cell>
          <cell r="F648">
            <v>228265</v>
          </cell>
          <cell r="G648">
            <v>450000</v>
          </cell>
        </row>
        <row r="649">
          <cell r="A649">
            <v>6503820</v>
          </cell>
          <cell r="B649">
            <v>65038</v>
          </cell>
          <cell r="C649" t="str">
            <v>Trafikksikring - Aksjon skolevei</v>
          </cell>
          <cell r="D649">
            <v>6503820</v>
          </cell>
          <cell r="E649" t="str">
            <v>Intensivbelysning Hanamyrveien</v>
          </cell>
          <cell r="F649">
            <v>7819</v>
          </cell>
          <cell r="G649">
            <v>300000</v>
          </cell>
        </row>
        <row r="650">
          <cell r="A650">
            <v>6503821</v>
          </cell>
          <cell r="B650">
            <v>65038</v>
          </cell>
          <cell r="C650" t="str">
            <v>Trafikksikring - Aksjon skolevei</v>
          </cell>
          <cell r="D650">
            <v>6503821</v>
          </cell>
          <cell r="E650" t="str">
            <v>Intensivbelysning Stangeland</v>
          </cell>
          <cell r="F650">
            <v>138092</v>
          </cell>
          <cell r="G650">
            <v>300000</v>
          </cell>
        </row>
        <row r="651">
          <cell r="A651">
            <v>6503822</v>
          </cell>
          <cell r="B651">
            <v>65038</v>
          </cell>
          <cell r="C651" t="str">
            <v>Trafikksikring - Aksjon skolevei</v>
          </cell>
          <cell r="D651">
            <v>6503822</v>
          </cell>
          <cell r="E651" t="str">
            <v>Intensivbelysning Langgata nord</v>
          </cell>
          <cell r="F651">
            <v>660609</v>
          </cell>
          <cell r="G651">
            <v>750000</v>
          </cell>
        </row>
        <row r="652">
          <cell r="A652">
            <v>6503823</v>
          </cell>
          <cell r="B652">
            <v>65038</v>
          </cell>
          <cell r="C652" t="str">
            <v>Trafikksikring - Aksjon skolevei</v>
          </cell>
          <cell r="D652">
            <v>6503823</v>
          </cell>
          <cell r="E652" t="str">
            <v>Intensivbelysning Kvelluren</v>
          </cell>
          <cell r="F652">
            <v>13027</v>
          </cell>
          <cell r="G652">
            <v>150000</v>
          </cell>
        </row>
        <row r="653">
          <cell r="A653">
            <v>6503824</v>
          </cell>
          <cell r="B653">
            <v>65038</v>
          </cell>
          <cell r="C653" t="str">
            <v>Trafikksikring - Aksjon skolevei</v>
          </cell>
          <cell r="D653">
            <v>6503824</v>
          </cell>
          <cell r="E653" t="str">
            <v>Intensivbelysning Skeilunden</v>
          </cell>
          <cell r="F653">
            <v>136531</v>
          </cell>
          <cell r="G653">
            <v>150000</v>
          </cell>
        </row>
        <row r="654">
          <cell r="A654">
            <v>6503825</v>
          </cell>
          <cell r="B654">
            <v>65038</v>
          </cell>
          <cell r="C654" t="str">
            <v>Trafikksikring - Aksjon skolevei</v>
          </cell>
          <cell r="D654">
            <v>6503825</v>
          </cell>
          <cell r="E654" t="str">
            <v>Regulering av fortau Breivikveien</v>
          </cell>
          <cell r="F654">
            <v>225504</v>
          </cell>
          <cell r="G654">
            <v>400000</v>
          </cell>
        </row>
        <row r="655">
          <cell r="A655">
            <v>6503826</v>
          </cell>
          <cell r="B655">
            <v>65038</v>
          </cell>
          <cell r="C655" t="str">
            <v>Trafikksikring - Aksjon skolevei</v>
          </cell>
          <cell r="D655">
            <v>6503826</v>
          </cell>
          <cell r="E655" t="str">
            <v>Belysning Kirkegata</v>
          </cell>
          <cell r="F655">
            <v>7875</v>
          </cell>
          <cell r="G655">
            <v>150000</v>
          </cell>
        </row>
        <row r="656">
          <cell r="A656">
            <v>6503828</v>
          </cell>
          <cell r="B656">
            <v>65038</v>
          </cell>
          <cell r="C656" t="str">
            <v>Trafikksikring - Aksjon skolevei</v>
          </cell>
          <cell r="D656">
            <v>6503828</v>
          </cell>
          <cell r="E656" t="str">
            <v>Hjertesone 2021</v>
          </cell>
          <cell r="F656">
            <v>0</v>
          </cell>
          <cell r="G656">
            <v>200000</v>
          </cell>
        </row>
        <row r="657">
          <cell r="A657">
            <v>6503829</v>
          </cell>
          <cell r="B657">
            <v>65038</v>
          </cell>
          <cell r="C657" t="str">
            <v>Trafikksikring - Aksjon skolevei</v>
          </cell>
          <cell r="D657">
            <v>6503829</v>
          </cell>
          <cell r="E657" t="str">
            <v>Lys turvei Steinskjellveien</v>
          </cell>
          <cell r="F657">
            <v>0</v>
          </cell>
          <cell r="G657">
            <v>500000</v>
          </cell>
        </row>
        <row r="658">
          <cell r="A658">
            <v>6503830</v>
          </cell>
          <cell r="B658">
            <v>65038</v>
          </cell>
          <cell r="C658" t="str">
            <v>Trafikksikring - Aksjon skolevei</v>
          </cell>
          <cell r="D658">
            <v>6503830</v>
          </cell>
          <cell r="E658" t="str">
            <v>Ny avkjørsel Høyland gravlund</v>
          </cell>
          <cell r="F658">
            <v>0</v>
          </cell>
          <cell r="G658">
            <v>700000</v>
          </cell>
        </row>
        <row r="659">
          <cell r="A659">
            <v>6503831</v>
          </cell>
          <cell r="B659">
            <v>65038</v>
          </cell>
          <cell r="C659" t="str">
            <v>Trafikksikring - Aksjon skolevei</v>
          </cell>
          <cell r="D659">
            <v>6503831</v>
          </cell>
          <cell r="E659" t="str">
            <v>Regulering Lundegeilen</v>
          </cell>
          <cell r="F659">
            <v>0</v>
          </cell>
          <cell r="G659">
            <v>1000000</v>
          </cell>
        </row>
        <row r="660">
          <cell r="A660">
            <v>6503899</v>
          </cell>
          <cell r="B660">
            <v>65038</v>
          </cell>
          <cell r="C660" t="str">
            <v>Trafikksikring - Aksjon skolevei</v>
          </cell>
          <cell r="D660">
            <v>6503899</v>
          </cell>
          <cell r="E660" t="str">
            <v>Trafikksikring, aksjon skolevei, kommunal finansieringsandel</v>
          </cell>
          <cell r="F660">
            <v>0</v>
          </cell>
          <cell r="G660">
            <v>-277076</v>
          </cell>
        </row>
        <row r="661">
          <cell r="B661">
            <v>65039</v>
          </cell>
          <cell r="C661" t="str">
            <v>Folkehelse, sykkelveinett</v>
          </cell>
          <cell r="F661">
            <v>411296</v>
          </cell>
          <cell r="G661">
            <v>4638000</v>
          </cell>
        </row>
        <row r="662">
          <cell r="A662">
            <v>6503902</v>
          </cell>
          <cell r="B662">
            <v>65039</v>
          </cell>
          <cell r="C662" t="str">
            <v>Folkehelse, sykkelveinett</v>
          </cell>
          <cell r="D662">
            <v>6503902</v>
          </cell>
          <cell r="E662" t="str">
            <v>Skilte og merkeprosjekt sykkel</v>
          </cell>
          <cell r="F662">
            <v>411296</v>
          </cell>
          <cell r="G662">
            <v>0</v>
          </cell>
        </row>
        <row r="663">
          <cell r="A663">
            <v>6503903</v>
          </cell>
          <cell r="B663">
            <v>65039</v>
          </cell>
          <cell r="C663" t="str">
            <v>Folkehelse, sykkelveinett</v>
          </cell>
          <cell r="D663">
            <v>6503903</v>
          </cell>
          <cell r="E663" t="str">
            <v>Regulere sykkeltrase Dyre Vaasvei</v>
          </cell>
          <cell r="F663">
            <v>0</v>
          </cell>
          <cell r="G663">
            <v>600000</v>
          </cell>
        </row>
        <row r="664">
          <cell r="A664">
            <v>6503904</v>
          </cell>
          <cell r="B664">
            <v>65039</v>
          </cell>
          <cell r="C664" t="str">
            <v>Folkehelse, sykkelveinett</v>
          </cell>
          <cell r="D664">
            <v>6503904</v>
          </cell>
          <cell r="E664" t="str">
            <v>Asfaltering sykkelveinett</v>
          </cell>
          <cell r="F664">
            <v>0</v>
          </cell>
          <cell r="G664">
            <v>1000000</v>
          </cell>
        </row>
        <row r="665">
          <cell r="A665">
            <v>6503999</v>
          </cell>
          <cell r="B665">
            <v>65039</v>
          </cell>
          <cell r="C665" t="str">
            <v>Folkehelse, sykkelveinett</v>
          </cell>
          <cell r="D665">
            <v>6503999</v>
          </cell>
          <cell r="E665" t="str">
            <v>Folkehelse, sykkelveinett</v>
          </cell>
          <cell r="F665">
            <v>0</v>
          </cell>
          <cell r="G665">
            <v>3038000</v>
          </cell>
        </row>
        <row r="666">
          <cell r="B666">
            <v>65040</v>
          </cell>
          <cell r="C666" t="str">
            <v>PIV-vei - Etablering hjertesoner</v>
          </cell>
          <cell r="F666">
            <v>-9530</v>
          </cell>
          <cell r="G666">
            <v>30000</v>
          </cell>
        </row>
        <row r="667">
          <cell r="A667">
            <v>6504001</v>
          </cell>
          <cell r="B667">
            <v>65040</v>
          </cell>
          <cell r="C667" t="str">
            <v>PIV-vei - Etablering hjertesoner</v>
          </cell>
          <cell r="D667">
            <v>6504001</v>
          </cell>
          <cell r="E667" t="str">
            <v>PIV-vei - Etablering hjertesoner</v>
          </cell>
          <cell r="F667">
            <v>-9530</v>
          </cell>
          <cell r="G667">
            <v>0</v>
          </cell>
        </row>
        <row r="668">
          <cell r="A668">
            <v>6504099</v>
          </cell>
          <cell r="B668">
            <v>65040</v>
          </cell>
          <cell r="C668" t="str">
            <v>PIV-vei - Etablering hjertesoner</v>
          </cell>
          <cell r="D668">
            <v>6504099</v>
          </cell>
          <cell r="E668" t="str">
            <v>PIV-vei - Etablering hjertesoner, budsjett</v>
          </cell>
          <cell r="F668">
            <v>0</v>
          </cell>
          <cell r="G668">
            <v>30000</v>
          </cell>
        </row>
        <row r="669">
          <cell r="B669">
            <v>65046</v>
          </cell>
          <cell r="C669" t="str">
            <v>Trafikksikkerhetstiltak Stangeland skole - Solaveien</v>
          </cell>
          <cell r="F669">
            <v>505253</v>
          </cell>
          <cell r="G669">
            <v>846000</v>
          </cell>
        </row>
        <row r="670">
          <cell r="A670">
            <v>6504601</v>
          </cell>
          <cell r="B670">
            <v>65046</v>
          </cell>
          <cell r="C670" t="str">
            <v>Trafikksikkerhetstiltak Stangeland skole - Solaveien</v>
          </cell>
          <cell r="D670">
            <v>6504601</v>
          </cell>
          <cell r="E670" t="str">
            <v>Utvidelse av Solaveien</v>
          </cell>
          <cell r="F670">
            <v>149482</v>
          </cell>
          <cell r="G670">
            <v>150000</v>
          </cell>
        </row>
        <row r="671">
          <cell r="A671">
            <v>6504602</v>
          </cell>
          <cell r="B671">
            <v>65046</v>
          </cell>
          <cell r="C671" t="str">
            <v>Trafikksikkerhetstiltak Stangeland skole - Solaveien</v>
          </cell>
          <cell r="D671">
            <v>6504602</v>
          </cell>
          <cell r="E671" t="str">
            <v>Intensivbelysning Solaveien</v>
          </cell>
          <cell r="F671">
            <v>355771</v>
          </cell>
          <cell r="G671">
            <v>356000</v>
          </cell>
        </row>
        <row r="672">
          <cell r="A672">
            <v>6504699</v>
          </cell>
          <cell r="B672">
            <v>65046</v>
          </cell>
          <cell r="C672" t="str">
            <v>Trafikksikkerhetstiltak Stangeland skole - Solaveien</v>
          </cell>
          <cell r="D672">
            <v>6504699</v>
          </cell>
          <cell r="E672" t="str">
            <v>Trafikksikkerhetstiltak Stangeland skole - Solaveien</v>
          </cell>
          <cell r="F672">
            <v>0</v>
          </cell>
          <cell r="G672">
            <v>340000</v>
          </cell>
        </row>
        <row r="673">
          <cell r="B673">
            <v>65051</v>
          </cell>
          <cell r="C673" t="str">
            <v>SENTRUMSTILTAK GENERELT</v>
          </cell>
          <cell r="F673">
            <v>0</v>
          </cell>
          <cell r="G673">
            <v>3500000</v>
          </cell>
        </row>
        <row r="674">
          <cell r="A674">
            <v>6505117</v>
          </cell>
          <cell r="B674">
            <v>65051</v>
          </cell>
          <cell r="C674" t="str">
            <v>SENTRUMSTILTAK GENERELT</v>
          </cell>
          <cell r="D674">
            <v>6505117</v>
          </cell>
          <cell r="E674" t="str">
            <v>GASS-egenandel</v>
          </cell>
          <cell r="F674">
            <v>0</v>
          </cell>
          <cell r="G674">
            <v>11000000</v>
          </cell>
        </row>
        <row r="675">
          <cell r="A675">
            <v>6505199</v>
          </cell>
          <cell r="B675">
            <v>65051</v>
          </cell>
          <cell r="C675" t="str">
            <v>SENTRUMSTILTAK GENERELT</v>
          </cell>
          <cell r="D675">
            <v>6505199</v>
          </cell>
          <cell r="E675" t="str">
            <v>SENTRUMSTILTAK GENERELT BUDSJETT</v>
          </cell>
          <cell r="F675">
            <v>0</v>
          </cell>
          <cell r="G675">
            <v>-7500000</v>
          </cell>
        </row>
        <row r="676">
          <cell r="B676">
            <v>65054</v>
          </cell>
          <cell r="C676" t="str">
            <v>Vei- Sikring kommunale broer</v>
          </cell>
          <cell r="F676">
            <v>3446203</v>
          </cell>
          <cell r="G676">
            <v>6785000</v>
          </cell>
        </row>
        <row r="677">
          <cell r="A677">
            <v>6505401</v>
          </cell>
          <cell r="B677">
            <v>65054</v>
          </cell>
          <cell r="C677" t="str">
            <v>Vei- Sikring kommunale broer</v>
          </cell>
          <cell r="D677">
            <v>6505401</v>
          </cell>
          <cell r="E677" t="str">
            <v>Vei- Sikring kommunale broer</v>
          </cell>
          <cell r="F677">
            <v>536847</v>
          </cell>
          <cell r="G677">
            <v>0</v>
          </cell>
        </row>
        <row r="678">
          <cell r="A678">
            <v>6505402</v>
          </cell>
          <cell r="B678">
            <v>65054</v>
          </cell>
          <cell r="C678" t="str">
            <v>Vei- Sikring kommunale broer</v>
          </cell>
          <cell r="D678">
            <v>6505402</v>
          </cell>
          <cell r="E678" t="str">
            <v>Uskekalven kai strakstiltak</v>
          </cell>
          <cell r="F678">
            <v>2909356</v>
          </cell>
          <cell r="G678">
            <v>4850000</v>
          </cell>
        </row>
        <row r="679">
          <cell r="A679">
            <v>6505403</v>
          </cell>
          <cell r="B679">
            <v>65054</v>
          </cell>
          <cell r="C679" t="str">
            <v>Vei- Sikring kommunale broer</v>
          </cell>
          <cell r="D679">
            <v>6505403</v>
          </cell>
          <cell r="E679" t="str">
            <v>Usken kai erosjonssikring</v>
          </cell>
          <cell r="F679">
            <v>0</v>
          </cell>
          <cell r="G679">
            <v>1000000</v>
          </cell>
        </row>
        <row r="680">
          <cell r="A680">
            <v>6505499</v>
          </cell>
          <cell r="B680">
            <v>65054</v>
          </cell>
          <cell r="C680" t="str">
            <v>Vei- Sikring kommunale broer</v>
          </cell>
          <cell r="D680">
            <v>6505499</v>
          </cell>
          <cell r="E680" t="str">
            <v>Vei- Sikring kommunale broer, budsjett</v>
          </cell>
          <cell r="F680">
            <v>0</v>
          </cell>
          <cell r="G680">
            <v>935000</v>
          </cell>
        </row>
        <row r="681">
          <cell r="B681">
            <v>65055</v>
          </cell>
          <cell r="C681" t="str">
            <v>Oppfølgingstiltak KDP sentrum (GASS)</v>
          </cell>
          <cell r="F681">
            <v>0</v>
          </cell>
          <cell r="G681">
            <v>1500000</v>
          </cell>
        </row>
        <row r="682">
          <cell r="A682">
            <v>6505599</v>
          </cell>
          <cell r="B682">
            <v>65055</v>
          </cell>
          <cell r="C682" t="str">
            <v>Oppfølgingstiltak KDP sentrum (GASS)</v>
          </cell>
          <cell r="D682">
            <v>6505599</v>
          </cell>
          <cell r="E682" t="str">
            <v>Oppfølgingstiltak KDP sentrum (GASS), budsjett</v>
          </cell>
          <cell r="F682">
            <v>0</v>
          </cell>
          <cell r="G682">
            <v>1500000</v>
          </cell>
        </row>
        <row r="683">
          <cell r="B683">
            <v>65061</v>
          </cell>
          <cell r="C683" t="str">
            <v>Trafikksikring, samarbeidsprosjekt</v>
          </cell>
          <cell r="F683">
            <v>0</v>
          </cell>
          <cell r="G683">
            <v>4847000</v>
          </cell>
        </row>
        <row r="684">
          <cell r="A684">
            <v>6506132</v>
          </cell>
          <cell r="B684">
            <v>65061</v>
          </cell>
          <cell r="C684" t="str">
            <v>Trafikksikring, samarbeidsprosjekt</v>
          </cell>
          <cell r="D684">
            <v>6506132</v>
          </cell>
          <cell r="E684" t="str">
            <v>Breivikveien etablere fortau</v>
          </cell>
          <cell r="F684">
            <v>0</v>
          </cell>
          <cell r="G684">
            <v>3700000</v>
          </cell>
        </row>
        <row r="685">
          <cell r="A685">
            <v>6506199</v>
          </cell>
          <cell r="B685">
            <v>65061</v>
          </cell>
          <cell r="C685" t="str">
            <v>Trafikksikring, samarbeidsprosjekt</v>
          </cell>
          <cell r="D685">
            <v>6506199</v>
          </cell>
          <cell r="E685" t="str">
            <v>Trafikksikring, samarbeidsprosjekt</v>
          </cell>
          <cell r="F685">
            <v>0</v>
          </cell>
          <cell r="G685">
            <v>1147000</v>
          </cell>
        </row>
        <row r="686">
          <cell r="B686">
            <v>65065</v>
          </cell>
          <cell r="C686" t="str">
            <v>Offentlige arealer (alle formål)</v>
          </cell>
          <cell r="F686">
            <v>11845</v>
          </cell>
          <cell r="G686">
            <v>500000</v>
          </cell>
        </row>
        <row r="687">
          <cell r="A687">
            <v>6506599</v>
          </cell>
          <cell r="B687">
            <v>65065</v>
          </cell>
          <cell r="C687" t="str">
            <v>Offentlige arealer (alle formål)</v>
          </cell>
          <cell r="D687">
            <v>6506599</v>
          </cell>
          <cell r="E687" t="str">
            <v>Offentlige arealer (alle formål), budsjett</v>
          </cell>
          <cell r="F687">
            <v>11845</v>
          </cell>
          <cell r="G687">
            <v>500000</v>
          </cell>
        </row>
        <row r="688">
          <cell r="B688">
            <v>65067</v>
          </cell>
          <cell r="C688" t="str">
            <v>Tiltak av støyplan</v>
          </cell>
          <cell r="F688">
            <v>0</v>
          </cell>
          <cell r="G688">
            <v>1954000</v>
          </cell>
        </row>
        <row r="689">
          <cell r="A689">
            <v>6506799</v>
          </cell>
          <cell r="B689">
            <v>65067</v>
          </cell>
          <cell r="C689" t="str">
            <v>Tiltak av støyplan</v>
          </cell>
          <cell r="D689">
            <v>6506799</v>
          </cell>
          <cell r="E689" t="str">
            <v>Tiltak av støyplan</v>
          </cell>
          <cell r="F689">
            <v>0</v>
          </cell>
          <cell r="G689">
            <v>1954000</v>
          </cell>
        </row>
        <row r="690">
          <cell r="B690">
            <v>65068</v>
          </cell>
          <cell r="C690" t="str">
            <v>Ladepunkter EL-sykkel</v>
          </cell>
          <cell r="F690">
            <v>43647</v>
          </cell>
          <cell r="G690">
            <v>44000</v>
          </cell>
        </row>
        <row r="691">
          <cell r="A691">
            <v>6506801</v>
          </cell>
          <cell r="B691">
            <v>65068</v>
          </cell>
          <cell r="C691" t="str">
            <v>Ladepunkter EL-sykkel</v>
          </cell>
          <cell r="D691">
            <v>6506801</v>
          </cell>
          <cell r="E691" t="str">
            <v>Ladepunkter EL-sykkel</v>
          </cell>
          <cell r="F691">
            <v>43647</v>
          </cell>
          <cell r="G691">
            <v>0</v>
          </cell>
        </row>
        <row r="692">
          <cell r="A692">
            <v>6506899</v>
          </cell>
          <cell r="B692">
            <v>65068</v>
          </cell>
          <cell r="C692" t="str">
            <v>Ladepunkter EL-sykkel</v>
          </cell>
          <cell r="D692">
            <v>6506899</v>
          </cell>
          <cell r="E692" t="str">
            <v>Ladepunkter EL-sykkel, budsjett</v>
          </cell>
          <cell r="F692">
            <v>0</v>
          </cell>
          <cell r="G692">
            <v>44000</v>
          </cell>
        </row>
        <row r="693">
          <cell r="B693">
            <v>65069</v>
          </cell>
          <cell r="C693" t="str">
            <v>Hjem,jobb,hjem - elbysykkel oppstart fase 2</v>
          </cell>
          <cell r="F693">
            <v>-315421</v>
          </cell>
          <cell r="G693">
            <v>816000</v>
          </cell>
        </row>
        <row r="694">
          <cell r="A694">
            <v>6506901</v>
          </cell>
          <cell r="B694">
            <v>65069</v>
          </cell>
          <cell r="C694" t="str">
            <v>Hjem,jobb,hjem - elbysykkel oppstart fase 2</v>
          </cell>
          <cell r="D694">
            <v>6506901</v>
          </cell>
          <cell r="E694" t="str">
            <v>Hjem,jobb,hjem - elbysykkel oppstart fase 2</v>
          </cell>
          <cell r="F694">
            <v>-315421</v>
          </cell>
          <cell r="G694">
            <v>0</v>
          </cell>
        </row>
        <row r="695">
          <cell r="A695">
            <v>6506999</v>
          </cell>
          <cell r="B695">
            <v>65069</v>
          </cell>
          <cell r="C695" t="str">
            <v>Hjem,jobb,hjem - elbysykkel oppstart fase 2</v>
          </cell>
          <cell r="D695">
            <v>6506999</v>
          </cell>
          <cell r="E695" t="str">
            <v>Hjem,jobb,hjem - elbysykkel oppstart fase 2</v>
          </cell>
          <cell r="F695">
            <v>0</v>
          </cell>
          <cell r="G695">
            <v>816000</v>
          </cell>
        </row>
        <row r="696">
          <cell r="B696">
            <v>65072</v>
          </cell>
          <cell r="C696" t="str">
            <v>Bypakke sykkel</v>
          </cell>
          <cell r="F696">
            <v>0</v>
          </cell>
          <cell r="G696">
            <v>-80000</v>
          </cell>
        </row>
        <row r="697">
          <cell r="A697">
            <v>6507299</v>
          </cell>
          <cell r="B697">
            <v>65072</v>
          </cell>
          <cell r="C697" t="str">
            <v>Bypakke sykkel</v>
          </cell>
          <cell r="D697">
            <v>6507299</v>
          </cell>
          <cell r="E697" t="str">
            <v>Bypakke sykkel 2018</v>
          </cell>
          <cell r="F697">
            <v>0</v>
          </cell>
          <cell r="G697">
            <v>-80000</v>
          </cell>
        </row>
        <row r="698">
          <cell r="B698">
            <v>65073</v>
          </cell>
          <cell r="C698" t="str">
            <v>Bypakke gange 2018</v>
          </cell>
          <cell r="F698">
            <v>38303</v>
          </cell>
          <cell r="G698">
            <v>-2941000</v>
          </cell>
        </row>
        <row r="699">
          <cell r="A699">
            <v>6507301</v>
          </cell>
          <cell r="B699">
            <v>65073</v>
          </cell>
          <cell r="C699" t="str">
            <v>Bypakke gange 2018</v>
          </cell>
          <cell r="D699">
            <v>6507301</v>
          </cell>
          <cell r="E699" t="str">
            <v>Buggeland skole</v>
          </cell>
          <cell r="F699">
            <v>38303</v>
          </cell>
          <cell r="G699">
            <v>0</v>
          </cell>
        </row>
        <row r="700">
          <cell r="A700">
            <v>6507399</v>
          </cell>
          <cell r="B700">
            <v>65073</v>
          </cell>
          <cell r="C700" t="str">
            <v>Bypakke gange 2018</v>
          </cell>
          <cell r="D700">
            <v>6507399</v>
          </cell>
          <cell r="E700" t="str">
            <v>Bypakke gange 2018</v>
          </cell>
          <cell r="F700">
            <v>0</v>
          </cell>
          <cell r="G700">
            <v>-2941000</v>
          </cell>
        </row>
        <row r="701">
          <cell r="B701">
            <v>65074</v>
          </cell>
          <cell r="C701" t="str">
            <v>Bymiljøpakke</v>
          </cell>
          <cell r="F701">
            <v>9765</v>
          </cell>
          <cell r="G701">
            <v>-484000</v>
          </cell>
        </row>
        <row r="702">
          <cell r="A702">
            <v>6507401</v>
          </cell>
          <cell r="B702">
            <v>65074</v>
          </cell>
          <cell r="C702" t="str">
            <v>Bymiljøpakke</v>
          </cell>
          <cell r="D702">
            <v>6507401</v>
          </cell>
          <cell r="E702" t="str">
            <v>Bymiljøpakke gange Langgata</v>
          </cell>
          <cell r="F702">
            <v>0</v>
          </cell>
          <cell r="G702">
            <v>-484000</v>
          </cell>
        </row>
        <row r="703">
          <cell r="A703">
            <v>6507406</v>
          </cell>
          <cell r="B703">
            <v>65074</v>
          </cell>
          <cell r="C703" t="str">
            <v>Bymiljøpakke</v>
          </cell>
          <cell r="D703">
            <v>6507406</v>
          </cell>
          <cell r="E703" t="str">
            <v>Bymiljøpakke belysning Sykehusparken</v>
          </cell>
          <cell r="F703">
            <v>9765</v>
          </cell>
          <cell r="G703">
            <v>0</v>
          </cell>
        </row>
        <row r="704">
          <cell r="B704">
            <v>65075</v>
          </cell>
          <cell r="C704" t="str">
            <v>Bypakke gange 2020</v>
          </cell>
          <cell r="F704">
            <v>159390</v>
          </cell>
          <cell r="G704">
            <v>0</v>
          </cell>
        </row>
        <row r="705">
          <cell r="A705">
            <v>6507504</v>
          </cell>
          <cell r="B705">
            <v>65075</v>
          </cell>
          <cell r="C705" t="str">
            <v>Bypakke gange 2020</v>
          </cell>
          <cell r="D705">
            <v>6507504</v>
          </cell>
          <cell r="E705" t="str">
            <v>Intensivbelysning turstier</v>
          </cell>
          <cell r="F705">
            <v>34020</v>
          </cell>
          <cell r="G705">
            <v>0</v>
          </cell>
        </row>
        <row r="706">
          <cell r="A706">
            <v>6507505</v>
          </cell>
          <cell r="B706">
            <v>65075</v>
          </cell>
          <cell r="C706" t="str">
            <v>Bypakke gange 2020</v>
          </cell>
          <cell r="D706">
            <v>6507505</v>
          </cell>
          <cell r="E706" t="str">
            <v>Heving kryss Eidsvollgata</v>
          </cell>
          <cell r="F706">
            <v>62370</v>
          </cell>
          <cell r="G706">
            <v>0</v>
          </cell>
        </row>
        <row r="707">
          <cell r="A707">
            <v>6507508</v>
          </cell>
          <cell r="B707">
            <v>65075</v>
          </cell>
          <cell r="C707" t="str">
            <v>Bypakke gange 2020</v>
          </cell>
          <cell r="D707">
            <v>6507508</v>
          </cell>
          <cell r="E707" t="str">
            <v>BMP Intensivbelysning Haugen</v>
          </cell>
          <cell r="F707">
            <v>5040</v>
          </cell>
          <cell r="G707">
            <v>0</v>
          </cell>
        </row>
        <row r="708">
          <cell r="A708">
            <v>6507509</v>
          </cell>
          <cell r="B708">
            <v>65075</v>
          </cell>
          <cell r="C708" t="str">
            <v>Bypakke gange 2020</v>
          </cell>
          <cell r="D708">
            <v>6507509</v>
          </cell>
          <cell r="E708" t="str">
            <v>BMP Fortau Eddaveien</v>
          </cell>
          <cell r="F708">
            <v>57960</v>
          </cell>
          <cell r="G708">
            <v>0</v>
          </cell>
        </row>
        <row r="709">
          <cell r="B709">
            <v>65080</v>
          </cell>
          <cell r="C709" t="str">
            <v>Etablere kulvert som erstatning for Kyrkjeveien bru</v>
          </cell>
          <cell r="F709">
            <v>47892</v>
          </cell>
          <cell r="G709">
            <v>1968000</v>
          </cell>
        </row>
        <row r="710">
          <cell r="A710">
            <v>6508001</v>
          </cell>
          <cell r="B710">
            <v>65080</v>
          </cell>
          <cell r="C710" t="str">
            <v>Etablere kulvert som erstatning for Kyrkjeveien bru</v>
          </cell>
          <cell r="D710">
            <v>6508001</v>
          </cell>
          <cell r="E710" t="str">
            <v>Etablere kulvert som erstatning for Kyrkjeveien bru</v>
          </cell>
          <cell r="F710">
            <v>39702</v>
          </cell>
          <cell r="G710">
            <v>0</v>
          </cell>
        </row>
        <row r="711">
          <cell r="A711">
            <v>6508099</v>
          </cell>
          <cell r="B711">
            <v>65080</v>
          </cell>
          <cell r="C711" t="str">
            <v>Etablere kulvert som erstatning for Kyrkjeveien bru</v>
          </cell>
          <cell r="D711">
            <v>6508099</v>
          </cell>
          <cell r="E711" t="str">
            <v>Etablere kulvert som erstatning for Kyrkjeveien bru, budsjett</v>
          </cell>
          <cell r="F711">
            <v>8190</v>
          </cell>
          <cell r="G711">
            <v>1968000</v>
          </cell>
        </row>
        <row r="712">
          <cell r="B712">
            <v>65081</v>
          </cell>
          <cell r="C712" t="str">
            <v>Veivisningsskiltning og trafikkreg. av sykkelveier i Sandnes Øst og Sør</v>
          </cell>
          <cell r="F712">
            <v>0</v>
          </cell>
          <cell r="G712">
            <v>3000000</v>
          </cell>
        </row>
        <row r="713">
          <cell r="A713">
            <v>6508101</v>
          </cell>
          <cell r="B713">
            <v>65081</v>
          </cell>
          <cell r="C713" t="str">
            <v>Veivisningsskiltning og trafikkreg. av sykkelveier i Sandnes Øst og Sør</v>
          </cell>
          <cell r="D713">
            <v>6508101</v>
          </cell>
          <cell r="E713" t="str">
            <v>Sykkelparkering bydeler 2020</v>
          </cell>
          <cell r="F713">
            <v>0</v>
          </cell>
          <cell r="G713">
            <v>400000</v>
          </cell>
        </row>
        <row r="714">
          <cell r="A714">
            <v>6508102</v>
          </cell>
          <cell r="B714">
            <v>65081</v>
          </cell>
          <cell r="C714" t="str">
            <v>Veivisningsskiltning og trafikkreg. av sykkelveier i Sandnes Øst og Sør</v>
          </cell>
          <cell r="D714">
            <v>6508102</v>
          </cell>
          <cell r="E714" t="str">
            <v>Sykkelstativ skoler</v>
          </cell>
          <cell r="F714">
            <v>0</v>
          </cell>
          <cell r="G714">
            <v>600000</v>
          </cell>
        </row>
        <row r="715">
          <cell r="A715">
            <v>6508199</v>
          </cell>
          <cell r="B715">
            <v>65081</v>
          </cell>
          <cell r="C715" t="str">
            <v>Veivisningsskiltning og trafikkreg. av sykkelveier i Sandnes Øst og Sør</v>
          </cell>
          <cell r="D715">
            <v>6508199</v>
          </cell>
          <cell r="E715" t="str">
            <v>Veivisningsskilting og trafikkreg. av sykkelveier i Sandnes Øst og Sør, budsjett</v>
          </cell>
          <cell r="F715">
            <v>0</v>
          </cell>
          <cell r="G715">
            <v>2000000</v>
          </cell>
        </row>
        <row r="716">
          <cell r="B716">
            <v>65083</v>
          </cell>
          <cell r="C716" t="str">
            <v>Støyskjerm langs Skaraveien</v>
          </cell>
          <cell r="F716">
            <v>229597</v>
          </cell>
          <cell r="G716">
            <v>8969000</v>
          </cell>
        </row>
        <row r="717">
          <cell r="A717">
            <v>6508301</v>
          </cell>
          <cell r="B717">
            <v>65083</v>
          </cell>
          <cell r="C717" t="str">
            <v>Støyskjerm langs Skaraveien</v>
          </cell>
          <cell r="D717">
            <v>6508301</v>
          </cell>
          <cell r="E717" t="str">
            <v>Prosjektering av støyskjerm langs Skaraveien nord</v>
          </cell>
          <cell r="F717">
            <v>229597</v>
          </cell>
          <cell r="G717">
            <v>0</v>
          </cell>
        </row>
        <row r="718">
          <cell r="A718">
            <v>6508399</v>
          </cell>
          <cell r="B718">
            <v>65083</v>
          </cell>
          <cell r="C718" t="str">
            <v>Støyskjerm langs Skaraveien</v>
          </cell>
          <cell r="D718">
            <v>6508399</v>
          </cell>
          <cell r="E718" t="str">
            <v>Støyskjerm langs Skaraveien</v>
          </cell>
          <cell r="F718">
            <v>0</v>
          </cell>
          <cell r="G718">
            <v>8969000</v>
          </cell>
        </row>
        <row r="719">
          <cell r="B719">
            <v>65084</v>
          </cell>
          <cell r="C719" t="str">
            <v>Hanatrappene</v>
          </cell>
          <cell r="F719">
            <v>3500000</v>
          </cell>
          <cell r="G719">
            <v>5000000</v>
          </cell>
        </row>
        <row r="720">
          <cell r="A720">
            <v>6508401</v>
          </cell>
          <cell r="B720">
            <v>65084</v>
          </cell>
          <cell r="C720" t="str">
            <v>Hanatrappene</v>
          </cell>
          <cell r="D720">
            <v>6508401</v>
          </cell>
          <cell r="E720" t="str">
            <v>Hanatrappene</v>
          </cell>
          <cell r="F720">
            <v>3500000</v>
          </cell>
          <cell r="G720">
            <v>0</v>
          </cell>
        </row>
        <row r="721">
          <cell r="A721">
            <v>6508499</v>
          </cell>
          <cell r="B721">
            <v>65084</v>
          </cell>
          <cell r="C721" t="str">
            <v>Hanatrappene</v>
          </cell>
          <cell r="D721">
            <v>6508499</v>
          </cell>
          <cell r="E721" t="str">
            <v>Hanatrappene, budsjett</v>
          </cell>
          <cell r="F721">
            <v>0</v>
          </cell>
          <cell r="G721">
            <v>5000000</v>
          </cell>
        </row>
        <row r="722">
          <cell r="B722">
            <v>65085</v>
          </cell>
          <cell r="C722" t="str">
            <v>Fortau Figgenveien</v>
          </cell>
          <cell r="F722">
            <v>430190</v>
          </cell>
          <cell r="G722">
            <v>285000</v>
          </cell>
        </row>
        <row r="723">
          <cell r="A723">
            <v>6508501</v>
          </cell>
          <cell r="B723">
            <v>65085</v>
          </cell>
          <cell r="C723" t="str">
            <v>Fortau Figgenveien</v>
          </cell>
          <cell r="D723">
            <v>6508501</v>
          </cell>
          <cell r="E723" t="str">
            <v>Fortau Figgenveien</v>
          </cell>
          <cell r="F723">
            <v>430190</v>
          </cell>
          <cell r="G723">
            <v>0</v>
          </cell>
        </row>
        <row r="724">
          <cell r="A724">
            <v>6508599</v>
          </cell>
          <cell r="B724">
            <v>65085</v>
          </cell>
          <cell r="C724" t="str">
            <v>Fortau Figgenveien</v>
          </cell>
          <cell r="D724">
            <v>6508599</v>
          </cell>
          <cell r="E724" t="str">
            <v>Fortau Figgenveien</v>
          </cell>
          <cell r="F724">
            <v>0</v>
          </cell>
          <cell r="G724">
            <v>285000</v>
          </cell>
        </row>
        <row r="725">
          <cell r="B725">
            <v>65087</v>
          </cell>
          <cell r="C725" t="str">
            <v>Tilpassning av kryss i  Melsheiveien til Blinktrase</v>
          </cell>
          <cell r="F725">
            <v>0</v>
          </cell>
          <cell r="G725">
            <v>400000</v>
          </cell>
        </row>
        <row r="726">
          <cell r="A726">
            <v>6508799</v>
          </cell>
          <cell r="B726">
            <v>65087</v>
          </cell>
          <cell r="C726" t="str">
            <v>Tilpassning av kryss i  Melsheiveien til Blinktrase</v>
          </cell>
          <cell r="D726">
            <v>6508799</v>
          </cell>
          <cell r="E726" t="str">
            <v>Melsheiveien tilpassning av kryss til Blinktrase, budsjett</v>
          </cell>
          <cell r="F726">
            <v>0</v>
          </cell>
          <cell r="G726">
            <v>400000</v>
          </cell>
        </row>
        <row r="727">
          <cell r="B727">
            <v>65108</v>
          </cell>
          <cell r="C727" t="str">
            <v>Robotgressklippere</v>
          </cell>
          <cell r="F727">
            <v>563002</v>
          </cell>
          <cell r="G727">
            <v>639000</v>
          </cell>
        </row>
        <row r="728">
          <cell r="A728">
            <v>6510801</v>
          </cell>
          <cell r="B728">
            <v>65108</v>
          </cell>
          <cell r="C728" t="str">
            <v>Robotgressklippere</v>
          </cell>
          <cell r="D728">
            <v>6510801</v>
          </cell>
          <cell r="E728" t="str">
            <v>Robotgressklippere</v>
          </cell>
          <cell r="F728">
            <v>563002</v>
          </cell>
          <cell r="G728">
            <v>639000</v>
          </cell>
        </row>
        <row r="729">
          <cell r="B729">
            <v>66502</v>
          </cell>
          <cell r="C729" t="str">
            <v>Parkeringsautomater</v>
          </cell>
          <cell r="F729">
            <v>0</v>
          </cell>
          <cell r="G729">
            <v>1000000</v>
          </cell>
        </row>
        <row r="730">
          <cell r="A730">
            <v>6650299</v>
          </cell>
          <cell r="B730">
            <v>66502</v>
          </cell>
          <cell r="C730" t="str">
            <v>Parkeringsautomater</v>
          </cell>
          <cell r="D730">
            <v>6650299</v>
          </cell>
          <cell r="E730" t="str">
            <v>Parkeringsautomater</v>
          </cell>
          <cell r="F730">
            <v>0</v>
          </cell>
          <cell r="G730">
            <v>1000000</v>
          </cell>
        </row>
        <row r="731">
          <cell r="B731">
            <v>67032</v>
          </cell>
          <cell r="C731" t="str">
            <v>SKAARLIA</v>
          </cell>
          <cell r="F731">
            <v>25000</v>
          </cell>
          <cell r="G731">
            <v>0</v>
          </cell>
        </row>
        <row r="732">
          <cell r="A732">
            <v>6703202</v>
          </cell>
          <cell r="B732">
            <v>67032</v>
          </cell>
          <cell r="C732" t="str">
            <v>SKAARLIA</v>
          </cell>
          <cell r="D732">
            <v>6703202</v>
          </cell>
          <cell r="E732" t="str">
            <v>Prosjektering av støyskjerm langs Skaraveien nord</v>
          </cell>
          <cell r="F732">
            <v>25000</v>
          </cell>
          <cell r="G732">
            <v>0</v>
          </cell>
        </row>
        <row r="733">
          <cell r="B733">
            <v>68037</v>
          </cell>
          <cell r="C733" t="str">
            <v>Folkehelse - Friluftlivets år 2015</v>
          </cell>
          <cell r="F733">
            <v>2205</v>
          </cell>
          <cell r="G733">
            <v>0</v>
          </cell>
        </row>
        <row r="734">
          <cell r="A734">
            <v>6803705</v>
          </cell>
          <cell r="B734">
            <v>68037</v>
          </cell>
          <cell r="C734" t="str">
            <v>Folkehelse - Friluftlivets år 2015</v>
          </cell>
          <cell r="D734">
            <v>6803705</v>
          </cell>
          <cell r="E734" t="str">
            <v>Kubbetjørn - p-plass/trafikksikringstiltak</v>
          </cell>
          <cell r="F734">
            <v>2205</v>
          </cell>
          <cell r="G734">
            <v>0</v>
          </cell>
        </row>
        <row r="735">
          <cell r="B735">
            <v>68038</v>
          </cell>
          <cell r="C735" t="str">
            <v>Statlig sikring av eiendommer på Fjogstad, til landbruk- og friluftsformål</v>
          </cell>
          <cell r="F735">
            <v>1879403</v>
          </cell>
          <cell r="G735">
            <v>2500000</v>
          </cell>
        </row>
        <row r="736">
          <cell r="A736">
            <v>6803801</v>
          </cell>
          <cell r="B736">
            <v>68038</v>
          </cell>
          <cell r="C736" t="str">
            <v>Statlig sikring av eiendommer på Fjogstad, til landbruk- og friluftsformål</v>
          </cell>
          <cell r="D736">
            <v>6803801</v>
          </cell>
          <cell r="E736" t="str">
            <v>Statlig sikring av eiendommer på Fjogstad, til landbruk- og friluftsformål</v>
          </cell>
          <cell r="F736">
            <v>3786403</v>
          </cell>
          <cell r="G736">
            <v>0</v>
          </cell>
        </row>
        <row r="737">
          <cell r="A737">
            <v>6803850</v>
          </cell>
          <cell r="B737">
            <v>68038</v>
          </cell>
          <cell r="C737" t="str">
            <v>Statlig sikring av eiendommer på Fjogstad, til landbruk- og friluftsformål</v>
          </cell>
          <cell r="D737">
            <v>6803850</v>
          </cell>
          <cell r="E737" t="str">
            <v>Statlig sikring av eiendommer på Fjogstad, til landbruk- og friluftsformål,tilsk</v>
          </cell>
          <cell r="F737">
            <v>-1907000</v>
          </cell>
          <cell r="G737">
            <v>0</v>
          </cell>
        </row>
        <row r="738">
          <cell r="A738">
            <v>6803899</v>
          </cell>
          <cell r="B738">
            <v>68038</v>
          </cell>
          <cell r="C738" t="str">
            <v>Statlig sikring av eiendommer på Fjogstad, til landbruk- og friluftsformål</v>
          </cell>
          <cell r="D738">
            <v>6803899</v>
          </cell>
          <cell r="E738" t="str">
            <v>Statlig sikring av eiendommer på Fjogstad, til landbruk- og friluftsformål</v>
          </cell>
          <cell r="F738">
            <v>0</v>
          </cell>
          <cell r="G738">
            <v>2500000</v>
          </cell>
        </row>
        <row r="739">
          <cell r="B739">
            <v>68039</v>
          </cell>
          <cell r="C739" t="str">
            <v>Flytting av Sandnes og Jæren rideklubb</v>
          </cell>
          <cell r="F739">
            <v>188198</v>
          </cell>
          <cell r="G739">
            <v>500000</v>
          </cell>
        </row>
        <row r="740">
          <cell r="A740">
            <v>6803999</v>
          </cell>
          <cell r="B740">
            <v>68039</v>
          </cell>
          <cell r="C740" t="str">
            <v>Flytting av Sandnes og Jæren rideklubb</v>
          </cell>
          <cell r="D740">
            <v>6803999</v>
          </cell>
          <cell r="E740" t="str">
            <v>Flytting av Sandnes og Jæren rideklubb</v>
          </cell>
          <cell r="F740">
            <v>188198</v>
          </cell>
          <cell r="G740">
            <v>500000</v>
          </cell>
        </row>
        <row r="741">
          <cell r="B741">
            <v>68040</v>
          </cell>
          <cell r="C741" t="str">
            <v>Oppgradering vei</v>
          </cell>
          <cell r="F741">
            <v>4632469</v>
          </cell>
          <cell r="G741">
            <v>6571000</v>
          </cell>
        </row>
        <row r="742">
          <cell r="A742">
            <v>6804002</v>
          </cell>
          <cell r="B742">
            <v>68040</v>
          </cell>
          <cell r="C742" t="str">
            <v>Oppgradering vei</v>
          </cell>
          <cell r="D742">
            <v>6804002</v>
          </cell>
          <cell r="E742" t="str">
            <v>Oppgradering vei 2020</v>
          </cell>
          <cell r="F742">
            <v>4632469</v>
          </cell>
          <cell r="G742">
            <v>0</v>
          </cell>
        </row>
        <row r="743">
          <cell r="A743">
            <v>6804099</v>
          </cell>
          <cell r="B743">
            <v>68040</v>
          </cell>
          <cell r="C743" t="str">
            <v>Oppgradering vei</v>
          </cell>
          <cell r="D743">
            <v>6804099</v>
          </cell>
          <cell r="E743" t="str">
            <v>Oppgradering vei</v>
          </cell>
          <cell r="F743">
            <v>0</v>
          </cell>
          <cell r="G743">
            <v>6571000</v>
          </cell>
        </row>
        <row r="744">
          <cell r="B744">
            <v>68041</v>
          </cell>
          <cell r="C744" t="str">
            <v>Tilrettelegging Røssdalen (090)</v>
          </cell>
          <cell r="F744">
            <v>540450</v>
          </cell>
          <cell r="G744">
            <v>540000</v>
          </cell>
        </row>
        <row r="745">
          <cell r="A745">
            <v>6804101</v>
          </cell>
          <cell r="B745">
            <v>68041</v>
          </cell>
          <cell r="C745" t="str">
            <v>Tilrettelegging Røssdalen (090)</v>
          </cell>
          <cell r="D745">
            <v>6804101</v>
          </cell>
          <cell r="E745" t="str">
            <v>Tilrettelegging Røssdalen (090)</v>
          </cell>
          <cell r="F745">
            <v>540450</v>
          </cell>
          <cell r="G745">
            <v>0</v>
          </cell>
        </row>
        <row r="746">
          <cell r="A746">
            <v>6804199</v>
          </cell>
          <cell r="B746">
            <v>68041</v>
          </cell>
          <cell r="C746" t="str">
            <v>Tilrettelegging Røssdalen (090)</v>
          </cell>
          <cell r="D746">
            <v>6804199</v>
          </cell>
          <cell r="E746" t="str">
            <v>Tillrettelegging Røssdalen (090), budsjett</v>
          </cell>
          <cell r="F746">
            <v>0</v>
          </cell>
          <cell r="G746">
            <v>540000</v>
          </cell>
        </row>
        <row r="747">
          <cell r="B747">
            <v>68051</v>
          </cell>
          <cell r="C747" t="str">
            <v>IDRETTSPLASSER OG LØKKER, GENERELT</v>
          </cell>
          <cell r="F747">
            <v>-2749812</v>
          </cell>
          <cell r="G747">
            <v>3810000</v>
          </cell>
        </row>
        <row r="748">
          <cell r="A748">
            <v>6805166</v>
          </cell>
          <cell r="B748">
            <v>68051</v>
          </cell>
          <cell r="C748" t="str">
            <v>IDRETTSPLASSER OG LØKKER, GENERELT</v>
          </cell>
          <cell r="D748">
            <v>6805166</v>
          </cell>
          <cell r="E748" t="str">
            <v>Ekstraordinær rehabilitering utendørs idrettsanlegg</v>
          </cell>
          <cell r="F748">
            <v>342199</v>
          </cell>
          <cell r="G748">
            <v>677000</v>
          </cell>
        </row>
        <row r="749">
          <cell r="A749">
            <v>6805171</v>
          </cell>
          <cell r="B749">
            <v>68051</v>
          </cell>
          <cell r="C749" t="str">
            <v>IDRETTSPLASSER OG LØKKER, GENERELT</v>
          </cell>
          <cell r="D749">
            <v>6805171</v>
          </cell>
          <cell r="E749" t="str">
            <v>Vegetasjonsrydding og beplantning idrettsanlegg</v>
          </cell>
          <cell r="F749">
            <v>82989</v>
          </cell>
          <cell r="G749">
            <v>181000</v>
          </cell>
        </row>
        <row r="750">
          <cell r="A750">
            <v>6805175</v>
          </cell>
          <cell r="B750">
            <v>68051</v>
          </cell>
          <cell r="C750" t="str">
            <v>IDRETTSPLASSER OG LØKKER, GENERELT</v>
          </cell>
          <cell r="D750">
            <v>6805175</v>
          </cell>
          <cell r="E750" t="str">
            <v>Sandnes idrettspark - rehab flomlys</v>
          </cell>
          <cell r="F750">
            <v>0</v>
          </cell>
          <cell r="G750">
            <v>2070000</v>
          </cell>
        </row>
        <row r="751">
          <cell r="A751">
            <v>6805176</v>
          </cell>
          <cell r="B751">
            <v>68051</v>
          </cell>
          <cell r="C751" t="str">
            <v>IDRETTSPLASSER OG LØKKER, GENERELT</v>
          </cell>
          <cell r="D751">
            <v>6805176</v>
          </cell>
          <cell r="E751" t="str">
            <v>Sviland stadion cricketanlegg</v>
          </cell>
          <cell r="F751">
            <v>0</v>
          </cell>
          <cell r="G751">
            <v>500000</v>
          </cell>
        </row>
        <row r="752">
          <cell r="A752">
            <v>6805199</v>
          </cell>
          <cell r="B752">
            <v>68051</v>
          </cell>
          <cell r="C752" t="str">
            <v>IDRETTSPLASSER OG LØKKER, GENERELT</v>
          </cell>
          <cell r="D752">
            <v>6805199</v>
          </cell>
          <cell r="E752" t="str">
            <v>IDRETTSPLASSER &amp; LØKKER, BUDSJETT</v>
          </cell>
          <cell r="F752">
            <v>-3175000</v>
          </cell>
          <cell r="G752">
            <v>382000</v>
          </cell>
        </row>
        <row r="753">
          <cell r="B753">
            <v>68055</v>
          </cell>
          <cell r="C753" t="str">
            <v>Kunstgressbaner, grunnerverv</v>
          </cell>
          <cell r="F753">
            <v>96044</v>
          </cell>
          <cell r="G753">
            <v>9937000</v>
          </cell>
        </row>
        <row r="754">
          <cell r="A754">
            <v>6805599</v>
          </cell>
          <cell r="B754">
            <v>68055</v>
          </cell>
          <cell r="C754" t="str">
            <v>Kunstgressbaner, grunnerverv</v>
          </cell>
          <cell r="D754">
            <v>6805599</v>
          </cell>
          <cell r="E754" t="str">
            <v>Kunstgressbaner, grunnerverv</v>
          </cell>
          <cell r="F754">
            <v>96044</v>
          </cell>
          <cell r="G754">
            <v>9937000</v>
          </cell>
        </row>
        <row r="755">
          <cell r="B755">
            <v>68063</v>
          </cell>
          <cell r="C755" t="str">
            <v>Avtale om kostnadsdeling infrastruktur i forb. med Østerhus Arena</v>
          </cell>
          <cell r="F755">
            <v>574548</v>
          </cell>
          <cell r="G755">
            <v>575000</v>
          </cell>
        </row>
        <row r="756">
          <cell r="A756">
            <v>6806399</v>
          </cell>
          <cell r="B756">
            <v>68063</v>
          </cell>
          <cell r="C756" t="str">
            <v>Avtale om kostnadsdeling infrastruktur i forb. med Østerhus Arena</v>
          </cell>
          <cell r="D756">
            <v>6806399</v>
          </cell>
          <cell r="E756" t="str">
            <v>Avtale om kostnadsdeling infrastruktur i forb. med Østerhus Arena</v>
          </cell>
          <cell r="F756">
            <v>574548</v>
          </cell>
          <cell r="G756">
            <v>575000</v>
          </cell>
        </row>
        <row r="757">
          <cell r="B757">
            <v>68064</v>
          </cell>
          <cell r="C757" t="str">
            <v>Tiltak for å oppfylle nye miljøkrav til kunstgressbaner</v>
          </cell>
          <cell r="F757">
            <v>1081726</v>
          </cell>
          <cell r="G757">
            <v>1386000</v>
          </cell>
        </row>
        <row r="758">
          <cell r="A758">
            <v>6806401</v>
          </cell>
          <cell r="B758">
            <v>68064</v>
          </cell>
          <cell r="C758" t="str">
            <v>Tiltak for å oppfylle nye miljøkrav til kunstgressbaner</v>
          </cell>
          <cell r="D758">
            <v>6806401</v>
          </cell>
          <cell r="E758" t="str">
            <v>Tiltak for å oppfylle nye miljøkrav til kunstgressbaner</v>
          </cell>
          <cell r="F758">
            <v>1081726</v>
          </cell>
          <cell r="G758">
            <v>0</v>
          </cell>
        </row>
        <row r="759">
          <cell r="A759">
            <v>6806499</v>
          </cell>
          <cell r="B759">
            <v>68064</v>
          </cell>
          <cell r="C759" t="str">
            <v>Tiltak for å oppfylle nye miljøkrav til kunstgressbaner</v>
          </cell>
          <cell r="D759">
            <v>6806499</v>
          </cell>
          <cell r="E759" t="str">
            <v>Tiltak for å oppfylle nye miljøkrav til kunstgressbaner</v>
          </cell>
          <cell r="F759">
            <v>0</v>
          </cell>
          <cell r="G759">
            <v>1386000</v>
          </cell>
        </row>
        <row r="760">
          <cell r="B760">
            <v>68065</v>
          </cell>
          <cell r="C760" t="str">
            <v>Rehabilitering av toppdekket på friidrettsbanen på Sandnes Stadion</v>
          </cell>
          <cell r="F760">
            <v>-48</v>
          </cell>
          <cell r="G760">
            <v>0</v>
          </cell>
        </row>
        <row r="761">
          <cell r="A761">
            <v>6806501</v>
          </cell>
          <cell r="B761">
            <v>68065</v>
          </cell>
          <cell r="C761" t="str">
            <v>Rehabilitering av toppdekket på friidrettsbanen på Sandnes Stadion</v>
          </cell>
          <cell r="D761">
            <v>6806501</v>
          </cell>
          <cell r="E761" t="str">
            <v>Rehabilitering av toppdekket på friidrettsbanen på Sandnes Stadion</v>
          </cell>
          <cell r="F761">
            <v>-48</v>
          </cell>
          <cell r="G761">
            <v>0</v>
          </cell>
        </row>
        <row r="762">
          <cell r="B762">
            <v>68067</v>
          </cell>
          <cell r="C762" t="str">
            <v>Tilpasse idrettshaller til kortbanehåndball</v>
          </cell>
          <cell r="F762">
            <v>0</v>
          </cell>
          <cell r="G762">
            <v>300000</v>
          </cell>
        </row>
        <row r="763">
          <cell r="A763">
            <v>6806799</v>
          </cell>
          <cell r="B763">
            <v>68067</v>
          </cell>
          <cell r="C763" t="str">
            <v>Tilpasse idrettshaller til kortbanehåndball</v>
          </cell>
          <cell r="D763">
            <v>6806799</v>
          </cell>
          <cell r="E763" t="str">
            <v>Tilpasse idrettshaller til kortbanehåndball</v>
          </cell>
          <cell r="F763">
            <v>0</v>
          </cell>
          <cell r="G763">
            <v>300000</v>
          </cell>
        </row>
        <row r="764">
          <cell r="B764">
            <v>68068</v>
          </cell>
          <cell r="C764" t="str">
            <v>Monitorering av bruk av idrettshallene</v>
          </cell>
          <cell r="F764">
            <v>0</v>
          </cell>
          <cell r="G764">
            <v>350000</v>
          </cell>
        </row>
        <row r="765">
          <cell r="A765">
            <v>6806899</v>
          </cell>
          <cell r="B765">
            <v>68068</v>
          </cell>
          <cell r="C765" t="str">
            <v>Monitorering av bruk av idrettshallene</v>
          </cell>
          <cell r="D765">
            <v>6806899</v>
          </cell>
          <cell r="E765" t="str">
            <v>Monitorering av bruk av idrettshallene</v>
          </cell>
          <cell r="F765">
            <v>0</v>
          </cell>
          <cell r="G765">
            <v>350000</v>
          </cell>
        </row>
        <row r="766">
          <cell r="B766">
            <v>68069</v>
          </cell>
          <cell r="C766" t="str">
            <v>PIV - Tiltakspakke 2020</v>
          </cell>
          <cell r="F766">
            <v>-58454</v>
          </cell>
          <cell r="G766">
            <v>0</v>
          </cell>
        </row>
        <row r="767">
          <cell r="A767">
            <v>6806902</v>
          </cell>
          <cell r="B767">
            <v>68069</v>
          </cell>
          <cell r="C767" t="str">
            <v>PIV - Tiltakspakke 2020</v>
          </cell>
          <cell r="D767">
            <v>6806902</v>
          </cell>
          <cell r="E767" t="str">
            <v>Gravplasser drenering</v>
          </cell>
          <cell r="F767">
            <v>610000</v>
          </cell>
          <cell r="G767">
            <v>0</v>
          </cell>
        </row>
        <row r="768">
          <cell r="A768">
            <v>6806903</v>
          </cell>
          <cell r="B768">
            <v>68069</v>
          </cell>
          <cell r="C768" t="str">
            <v>PIV - Tiltakspakke 2020</v>
          </cell>
          <cell r="D768">
            <v>6806903</v>
          </cell>
          <cell r="E768" t="str">
            <v>Øvre Hetland p-plass, rehab og utvidelse</v>
          </cell>
          <cell r="F768">
            <v>58036</v>
          </cell>
          <cell r="G768">
            <v>0</v>
          </cell>
        </row>
        <row r="769">
          <cell r="A769">
            <v>6806904</v>
          </cell>
          <cell r="B769">
            <v>68069</v>
          </cell>
          <cell r="C769" t="str">
            <v>PIV - Tiltakspakke 2020</v>
          </cell>
          <cell r="D769">
            <v>6806904</v>
          </cell>
          <cell r="E769" t="str">
            <v>Holmavika rehabilitering</v>
          </cell>
          <cell r="F769">
            <v>55470</v>
          </cell>
          <cell r="G769">
            <v>0</v>
          </cell>
        </row>
        <row r="770">
          <cell r="A770">
            <v>6806905</v>
          </cell>
          <cell r="B770">
            <v>68069</v>
          </cell>
          <cell r="C770" t="str">
            <v>PIV - Tiltakspakke 2020</v>
          </cell>
          <cell r="D770">
            <v>6806905</v>
          </cell>
          <cell r="E770" t="str">
            <v>Hovedlekeplasser oppgradering</v>
          </cell>
          <cell r="F770">
            <v>74300</v>
          </cell>
          <cell r="G770">
            <v>0</v>
          </cell>
        </row>
        <row r="771">
          <cell r="A771">
            <v>6806906</v>
          </cell>
          <cell r="B771">
            <v>68069</v>
          </cell>
          <cell r="C771" t="str">
            <v>PIV - Tiltakspakke 2020</v>
          </cell>
          <cell r="D771">
            <v>6806906</v>
          </cell>
          <cell r="E771" t="str">
            <v>Turveier og p-plasser - Bynuten</v>
          </cell>
          <cell r="F771">
            <v>52996</v>
          </cell>
          <cell r="G771">
            <v>0</v>
          </cell>
        </row>
        <row r="772">
          <cell r="A772">
            <v>6806909</v>
          </cell>
          <cell r="B772">
            <v>68069</v>
          </cell>
          <cell r="C772" t="str">
            <v>PIV - Tiltakspakke 2020</v>
          </cell>
          <cell r="D772">
            <v>6806909</v>
          </cell>
          <cell r="E772" t="str">
            <v>Turveier og p-plasser - Vagleskogen</v>
          </cell>
          <cell r="F772">
            <v>640323</v>
          </cell>
          <cell r="G772">
            <v>0</v>
          </cell>
        </row>
        <row r="773">
          <cell r="A773">
            <v>6806999</v>
          </cell>
          <cell r="B773">
            <v>68069</v>
          </cell>
          <cell r="C773" t="str">
            <v>PIV - Tiltakspakke 2020</v>
          </cell>
          <cell r="D773">
            <v>6806999</v>
          </cell>
          <cell r="E773" t="str">
            <v>PIV - Tiltakspakke 2020, budsjett</v>
          </cell>
          <cell r="F773">
            <v>-1549579</v>
          </cell>
          <cell r="G773">
            <v>0</v>
          </cell>
        </row>
        <row r="774">
          <cell r="B774">
            <v>68070</v>
          </cell>
          <cell r="C774" t="str">
            <v>Austrått svømmehall badeleker</v>
          </cell>
          <cell r="F774">
            <v>263015</v>
          </cell>
          <cell r="G774">
            <v>1000000</v>
          </cell>
        </row>
        <row r="775">
          <cell r="A775">
            <v>6807001</v>
          </cell>
          <cell r="B775">
            <v>68070</v>
          </cell>
          <cell r="C775" t="str">
            <v>Austrått svømmehall badeleker</v>
          </cell>
          <cell r="D775">
            <v>6807001</v>
          </cell>
          <cell r="E775" t="str">
            <v>Austrått svømmehall badeleker</v>
          </cell>
          <cell r="F775">
            <v>263015</v>
          </cell>
          <cell r="G775">
            <v>0</v>
          </cell>
        </row>
        <row r="776">
          <cell r="A776">
            <v>6807099</v>
          </cell>
          <cell r="B776">
            <v>68070</v>
          </cell>
          <cell r="C776" t="str">
            <v>Austrått svømmehall badeleker</v>
          </cell>
          <cell r="D776">
            <v>6807099</v>
          </cell>
          <cell r="E776" t="str">
            <v>Austrått svømmehall badeleker, budsjett</v>
          </cell>
          <cell r="F776">
            <v>0</v>
          </cell>
          <cell r="G776">
            <v>1000000</v>
          </cell>
        </row>
        <row r="777">
          <cell r="B777">
            <v>68201</v>
          </cell>
          <cell r="C777" t="str">
            <v>PARKER OG GRØNTANLEGG, GENERELT</v>
          </cell>
          <cell r="F777">
            <v>631821</v>
          </cell>
          <cell r="G777">
            <v>2033000</v>
          </cell>
        </row>
        <row r="778">
          <cell r="A778">
            <v>6820186</v>
          </cell>
          <cell r="B778">
            <v>68201</v>
          </cell>
          <cell r="C778" t="str">
            <v>PARKER OG GRØNTANLEGG, GENERELT</v>
          </cell>
          <cell r="D778">
            <v>6820186</v>
          </cell>
          <cell r="E778" t="str">
            <v>Hundeluftingsområde i Varatunparken</v>
          </cell>
          <cell r="F778">
            <v>8400</v>
          </cell>
          <cell r="G778">
            <v>37000</v>
          </cell>
        </row>
        <row r="779">
          <cell r="A779">
            <v>6820188</v>
          </cell>
          <cell r="B779">
            <v>68201</v>
          </cell>
          <cell r="C779" t="str">
            <v>PARKER OG GRØNTANLEGG, GENERELT</v>
          </cell>
          <cell r="D779">
            <v>6820188</v>
          </cell>
          <cell r="E779" t="str">
            <v>Oppgradering parker i sentrum</v>
          </cell>
          <cell r="F779">
            <v>235145</v>
          </cell>
          <cell r="G779">
            <v>0</v>
          </cell>
        </row>
        <row r="780">
          <cell r="A780">
            <v>6820189</v>
          </cell>
          <cell r="B780">
            <v>68201</v>
          </cell>
          <cell r="C780" t="str">
            <v>PARKER OG GRØNTANLEGG, GENERELT</v>
          </cell>
          <cell r="D780">
            <v>6820189</v>
          </cell>
          <cell r="E780" t="str">
            <v>Ballbinge Rossåsen</v>
          </cell>
          <cell r="F780">
            <v>174000</v>
          </cell>
          <cell r="G780">
            <v>174000</v>
          </cell>
        </row>
        <row r="781">
          <cell r="A781">
            <v>6820190</v>
          </cell>
          <cell r="B781">
            <v>68201</v>
          </cell>
          <cell r="C781" t="str">
            <v>PARKER OG GRØNTANLEGG, GENERELT</v>
          </cell>
          <cell r="D781">
            <v>6820190</v>
          </cell>
          <cell r="E781" t="str">
            <v>Trimparken i Sandvedparken</v>
          </cell>
          <cell r="F781">
            <v>214275</v>
          </cell>
          <cell r="G781">
            <v>0</v>
          </cell>
        </row>
        <row r="782">
          <cell r="A782">
            <v>6820199</v>
          </cell>
          <cell r="B782">
            <v>68201</v>
          </cell>
          <cell r="C782" t="str">
            <v>PARKER OG GRØNTANLEGG, GENERELT</v>
          </cell>
          <cell r="D782">
            <v>6820199</v>
          </cell>
          <cell r="E782" t="str">
            <v>PARKER OG GRØNTANLEGG BUDSJETT</v>
          </cell>
          <cell r="F782">
            <v>0</v>
          </cell>
          <cell r="G782">
            <v>1822000</v>
          </cell>
        </row>
        <row r="783">
          <cell r="B783">
            <v>68203</v>
          </cell>
          <cell r="C783" t="str">
            <v>Figgjo, bydelspark</v>
          </cell>
          <cell r="F783">
            <v>0</v>
          </cell>
          <cell r="G783">
            <v>437000</v>
          </cell>
        </row>
        <row r="784">
          <cell r="A784">
            <v>6820399</v>
          </cell>
          <cell r="B784">
            <v>68203</v>
          </cell>
          <cell r="C784" t="str">
            <v>Figgjo, bydelspark</v>
          </cell>
          <cell r="D784">
            <v>6820399</v>
          </cell>
          <cell r="E784" t="str">
            <v>Figgjo, bydelspark</v>
          </cell>
          <cell r="F784">
            <v>0</v>
          </cell>
          <cell r="G784">
            <v>437000</v>
          </cell>
        </row>
        <row r="785">
          <cell r="B785">
            <v>68205</v>
          </cell>
          <cell r="C785" t="str">
            <v>Bystrand Luravika, planarbeid/prosjektering</v>
          </cell>
          <cell r="F785">
            <v>383491</v>
          </cell>
          <cell r="G785">
            <v>1019000</v>
          </cell>
        </row>
        <row r="786">
          <cell r="A786">
            <v>6820501</v>
          </cell>
          <cell r="B786">
            <v>68205</v>
          </cell>
          <cell r="C786" t="str">
            <v>Bystrand Luravika, planarbeid/prosjektering</v>
          </cell>
          <cell r="D786">
            <v>6820501</v>
          </cell>
          <cell r="E786" t="str">
            <v>Bystrand Luravika, fase 2</v>
          </cell>
          <cell r="F786">
            <v>1038</v>
          </cell>
          <cell r="G786">
            <v>0</v>
          </cell>
        </row>
        <row r="787">
          <cell r="A787">
            <v>6820502</v>
          </cell>
          <cell r="B787">
            <v>68205</v>
          </cell>
          <cell r="C787" t="str">
            <v>Bystrand Luravika, planarbeid/prosjektering</v>
          </cell>
          <cell r="D787">
            <v>6820502</v>
          </cell>
          <cell r="E787" t="str">
            <v>Bystrand Luravika, fase 3</v>
          </cell>
          <cell r="F787">
            <v>377853</v>
          </cell>
          <cell r="G787">
            <v>0</v>
          </cell>
        </row>
        <row r="788">
          <cell r="A788">
            <v>6820599</v>
          </cell>
          <cell r="B788">
            <v>68205</v>
          </cell>
          <cell r="C788" t="str">
            <v>Bystrand Luravika, planarbeid/prosjektering</v>
          </cell>
          <cell r="D788">
            <v>6820599</v>
          </cell>
          <cell r="E788" t="str">
            <v>Bystrand Luravika, planarbeid/prosjektering</v>
          </cell>
          <cell r="F788">
            <v>4600</v>
          </cell>
          <cell r="G788">
            <v>1019000</v>
          </cell>
        </row>
        <row r="789">
          <cell r="B789">
            <v>68209</v>
          </cell>
          <cell r="C789" t="str">
            <v>Off. toalett Bråstein turområde/badeplass</v>
          </cell>
          <cell r="F789">
            <v>584895</v>
          </cell>
          <cell r="G789">
            <v>660000</v>
          </cell>
        </row>
        <row r="790">
          <cell r="A790">
            <v>6820901</v>
          </cell>
          <cell r="B790">
            <v>68209</v>
          </cell>
          <cell r="C790" t="str">
            <v>Off. toalett Bråstein turområde/badeplass</v>
          </cell>
          <cell r="D790">
            <v>6820901</v>
          </cell>
          <cell r="E790" t="str">
            <v>Off. toalett Bråstein turområde/badeplass</v>
          </cell>
          <cell r="F790">
            <v>734895</v>
          </cell>
          <cell r="G790">
            <v>0</v>
          </cell>
        </row>
        <row r="791">
          <cell r="A791">
            <v>6820999</v>
          </cell>
          <cell r="B791">
            <v>68209</v>
          </cell>
          <cell r="C791" t="str">
            <v>Off. toalett Bråstein turområde/badeplass</v>
          </cell>
          <cell r="D791">
            <v>6820999</v>
          </cell>
          <cell r="E791" t="str">
            <v>Off. toalett Bråstein turområde/badeplass</v>
          </cell>
          <cell r="F791">
            <v>-150000</v>
          </cell>
          <cell r="G791">
            <v>660000</v>
          </cell>
        </row>
        <row r="792">
          <cell r="B792">
            <v>68213</v>
          </cell>
          <cell r="C792" t="str">
            <v>Opparbeidelse av Gamlaverket leke- og aktivitetsområde</v>
          </cell>
          <cell r="F792">
            <v>91425</v>
          </cell>
          <cell r="G792">
            <v>2000000</v>
          </cell>
        </row>
        <row r="793">
          <cell r="A793">
            <v>6821301</v>
          </cell>
          <cell r="B793">
            <v>68213</v>
          </cell>
          <cell r="C793" t="str">
            <v>Opparbeidelse av Gamlaverket leke- og aktivitetsområde</v>
          </cell>
          <cell r="D793">
            <v>6821301</v>
          </cell>
          <cell r="E793" t="str">
            <v>Opparb.Gamleverket leke- og aktivitetsområde</v>
          </cell>
          <cell r="F793">
            <v>17225</v>
          </cell>
          <cell r="G793">
            <v>0</v>
          </cell>
        </row>
        <row r="794">
          <cell r="A794">
            <v>6821399</v>
          </cell>
          <cell r="B794">
            <v>68213</v>
          </cell>
          <cell r="C794" t="str">
            <v>Opparbeidelse av Gamlaverket leke- og aktivitetsområde</v>
          </cell>
          <cell r="D794">
            <v>6821399</v>
          </cell>
          <cell r="E794" t="str">
            <v>Opparb.Gamlaverket leke- og aktivitetsområde, busjett</v>
          </cell>
          <cell r="F794">
            <v>74200</v>
          </cell>
          <cell r="G794">
            <v>2000000</v>
          </cell>
        </row>
        <row r="795">
          <cell r="B795">
            <v>68301</v>
          </cell>
          <cell r="C795" t="str">
            <v>Friluftsområder, generelt</v>
          </cell>
          <cell r="F795">
            <v>-5299455</v>
          </cell>
          <cell r="G795">
            <v>2849000</v>
          </cell>
        </row>
        <row r="796">
          <cell r="A796">
            <v>6830133</v>
          </cell>
          <cell r="B796">
            <v>68301</v>
          </cell>
          <cell r="C796" t="str">
            <v>Friluftsområder, generelt</v>
          </cell>
          <cell r="D796">
            <v>6830133</v>
          </cell>
          <cell r="E796" t="str">
            <v>GRAMSTAD UTVILKLING AV FRILUFTSOMRÅDER</v>
          </cell>
          <cell r="F796">
            <v>295000</v>
          </cell>
          <cell r="G796">
            <v>295000</v>
          </cell>
        </row>
        <row r="797">
          <cell r="A797">
            <v>6830135</v>
          </cell>
          <cell r="B797">
            <v>68301</v>
          </cell>
          <cell r="C797" t="str">
            <v>Friluftsområder, generelt</v>
          </cell>
          <cell r="D797">
            <v>6830135</v>
          </cell>
          <cell r="E797" t="str">
            <v>Rehabilitering og oppgradering - gapahuker og shelters i friluftsområder</v>
          </cell>
          <cell r="F797">
            <v>-501446</v>
          </cell>
          <cell r="G797">
            <v>98000</v>
          </cell>
        </row>
        <row r="798">
          <cell r="A798">
            <v>6830136</v>
          </cell>
          <cell r="B798">
            <v>68301</v>
          </cell>
          <cell r="C798" t="str">
            <v>Friluftsområder, generelt</v>
          </cell>
          <cell r="D798">
            <v>6830136</v>
          </cell>
          <cell r="E798" t="str">
            <v>Tilbakeføring av naturlig vegetasjon - uttak av fremmede arter Gramstad</v>
          </cell>
          <cell r="F798">
            <v>223275</v>
          </cell>
          <cell r="G798">
            <v>136000</v>
          </cell>
        </row>
        <row r="799">
          <cell r="A799">
            <v>6830173</v>
          </cell>
          <cell r="B799">
            <v>68301</v>
          </cell>
          <cell r="C799" t="str">
            <v>Friluftsområder, generelt</v>
          </cell>
          <cell r="D799">
            <v>6830173</v>
          </cell>
          <cell r="E799" t="str">
            <v>Ekstraordinær rehabilitering friluftsområder</v>
          </cell>
          <cell r="F799">
            <v>287667</v>
          </cell>
          <cell r="G799">
            <v>616000</v>
          </cell>
        </row>
        <row r="800">
          <cell r="A800">
            <v>6830177</v>
          </cell>
          <cell r="B800">
            <v>68301</v>
          </cell>
          <cell r="C800" t="str">
            <v>Friluftsområder, generelt</v>
          </cell>
          <cell r="D800">
            <v>6830177</v>
          </cell>
          <cell r="E800" t="str">
            <v>Alsvik - etablering av lauvskog</v>
          </cell>
          <cell r="F800">
            <v>0</v>
          </cell>
          <cell r="G800">
            <v>44000</v>
          </cell>
        </row>
        <row r="801">
          <cell r="A801">
            <v>6830178</v>
          </cell>
          <cell r="B801">
            <v>68301</v>
          </cell>
          <cell r="C801" t="str">
            <v>Friluftsområder, generelt</v>
          </cell>
          <cell r="D801">
            <v>6830178</v>
          </cell>
          <cell r="E801" t="str">
            <v>Alsvik - oppgradering/fiksing av div</v>
          </cell>
          <cell r="F801">
            <v>0</v>
          </cell>
          <cell r="G801">
            <v>60000</v>
          </cell>
        </row>
        <row r="802">
          <cell r="A802">
            <v>6830180</v>
          </cell>
          <cell r="B802">
            <v>68301</v>
          </cell>
          <cell r="C802" t="str">
            <v>Friluftsområder, generelt</v>
          </cell>
          <cell r="D802">
            <v>6830180</v>
          </cell>
          <cell r="E802" t="str">
            <v>Rehabilitering av turkartet "Ut i det grønne" og rehabilitering av "fiskekartet"</v>
          </cell>
          <cell r="F802">
            <v>101475</v>
          </cell>
          <cell r="G802">
            <v>101475</v>
          </cell>
        </row>
        <row r="803">
          <cell r="A803">
            <v>6830181</v>
          </cell>
          <cell r="B803">
            <v>68301</v>
          </cell>
          <cell r="C803" t="str">
            <v>Friluftsområder, generelt</v>
          </cell>
          <cell r="D803">
            <v>6830181</v>
          </cell>
          <cell r="E803" t="str">
            <v>Skilting etter ny nasjonal standard</v>
          </cell>
          <cell r="F803">
            <v>121128</v>
          </cell>
          <cell r="G803">
            <v>204000</v>
          </cell>
        </row>
        <row r="804">
          <cell r="A804">
            <v>6830184</v>
          </cell>
          <cell r="B804">
            <v>68301</v>
          </cell>
          <cell r="C804" t="str">
            <v>Friluftsområder, generelt</v>
          </cell>
          <cell r="D804">
            <v>6830184</v>
          </cell>
          <cell r="E804" t="str">
            <v>Ny og utvidet parkeringsplass på Veraland</v>
          </cell>
          <cell r="F804">
            <v>0</v>
          </cell>
          <cell r="G804">
            <v>69000</v>
          </cell>
        </row>
        <row r="805">
          <cell r="A805">
            <v>6830191</v>
          </cell>
          <cell r="B805">
            <v>68301</v>
          </cell>
          <cell r="C805" t="str">
            <v>Friluftsområder, generelt</v>
          </cell>
          <cell r="D805">
            <v>6830191</v>
          </cell>
          <cell r="E805" t="str">
            <v>Alsvik - tursti til badeplass</v>
          </cell>
          <cell r="F805">
            <v>26201</v>
          </cell>
          <cell r="G805">
            <v>26000</v>
          </cell>
        </row>
        <row r="806">
          <cell r="A806">
            <v>6830193</v>
          </cell>
          <cell r="B806">
            <v>68301</v>
          </cell>
          <cell r="C806" t="str">
            <v>Friluftsområder, generelt</v>
          </cell>
          <cell r="D806">
            <v>6830193</v>
          </cell>
          <cell r="E806" t="str">
            <v>Kjempespringfrø - miljømidler</v>
          </cell>
          <cell r="F806">
            <v>-45600</v>
          </cell>
          <cell r="G806">
            <v>0</v>
          </cell>
        </row>
        <row r="807">
          <cell r="A807">
            <v>6830199</v>
          </cell>
          <cell r="B807">
            <v>68301</v>
          </cell>
          <cell r="C807" t="str">
            <v>Friluftsområder, generelt</v>
          </cell>
          <cell r="D807">
            <v>6830199</v>
          </cell>
          <cell r="E807" t="str">
            <v>FRILUFTSOMRÅDER GENERELT BUDSJETT</v>
          </cell>
          <cell r="F807">
            <v>-5807155</v>
          </cell>
          <cell r="G807">
            <v>1199525</v>
          </cell>
        </row>
        <row r="808">
          <cell r="B808">
            <v>68304</v>
          </cell>
          <cell r="C808" t="str">
            <v>Kjøp av areal på Lifjell til friluftsformål</v>
          </cell>
          <cell r="F808">
            <v>-4983</v>
          </cell>
          <cell r="G808">
            <v>0</v>
          </cell>
        </row>
        <row r="809">
          <cell r="A809">
            <v>6830499</v>
          </cell>
          <cell r="B809">
            <v>68304</v>
          </cell>
          <cell r="C809" t="str">
            <v>Kjøp av areal på Lifjell til friluftsformål</v>
          </cell>
          <cell r="D809">
            <v>6830499</v>
          </cell>
          <cell r="E809" t="str">
            <v>Kjøp av areal på Lifjell til friluftsformål</v>
          </cell>
          <cell r="F809">
            <v>-4983</v>
          </cell>
          <cell r="G809">
            <v>0</v>
          </cell>
        </row>
        <row r="810">
          <cell r="B810">
            <v>68307</v>
          </cell>
          <cell r="C810" t="str">
            <v>Infrastruktur turisme (IFT)</v>
          </cell>
          <cell r="F810">
            <v>14300</v>
          </cell>
          <cell r="G810">
            <v>0</v>
          </cell>
        </row>
        <row r="811">
          <cell r="A811">
            <v>6830701</v>
          </cell>
          <cell r="B811">
            <v>68307</v>
          </cell>
          <cell r="C811" t="str">
            <v>Infrastruktur turisme (IFT)</v>
          </cell>
          <cell r="D811">
            <v>6830701</v>
          </cell>
          <cell r="E811" t="str">
            <v>Infrastruktur turisme (IFT)</v>
          </cell>
          <cell r="F811">
            <v>14300</v>
          </cell>
          <cell r="G811">
            <v>0</v>
          </cell>
        </row>
        <row r="812">
          <cell r="B812">
            <v>68308</v>
          </cell>
          <cell r="C812" t="str">
            <v>Folkehelse- Trafikksikkerhet og tilrettelegging for sykkel</v>
          </cell>
          <cell r="F812">
            <v>1063559</v>
          </cell>
          <cell r="G812">
            <v>2120000</v>
          </cell>
        </row>
        <row r="813">
          <cell r="A813">
            <v>6830801</v>
          </cell>
          <cell r="B813">
            <v>68308</v>
          </cell>
          <cell r="C813" t="str">
            <v>Folkehelse- Trafikksikkerhet og tilrettelegging for sykkel</v>
          </cell>
          <cell r="D813">
            <v>6830801</v>
          </cell>
          <cell r="E813" t="str">
            <v>Tilrettelegging for økt sykkelbruk</v>
          </cell>
          <cell r="F813">
            <v>-5000</v>
          </cell>
          <cell r="G813">
            <v>0</v>
          </cell>
        </row>
        <row r="814">
          <cell r="A814">
            <v>6830803</v>
          </cell>
          <cell r="B814">
            <v>68308</v>
          </cell>
          <cell r="C814" t="str">
            <v>Folkehelse- Trafikksikkerhet og tilrettelegging for sykkel</v>
          </cell>
          <cell r="D814">
            <v>6830803</v>
          </cell>
          <cell r="E814" t="str">
            <v>Tilrettelegging for økt sykkelbruk  - Merking</v>
          </cell>
          <cell r="F814">
            <v>48099</v>
          </cell>
          <cell r="G814">
            <v>0</v>
          </cell>
        </row>
        <row r="815">
          <cell r="A815">
            <v>6830815</v>
          </cell>
          <cell r="B815">
            <v>68308</v>
          </cell>
          <cell r="C815" t="str">
            <v>Folkehelse- Trafikksikkerhet og tilrettelegging for sykkel</v>
          </cell>
          <cell r="D815">
            <v>6830815</v>
          </cell>
          <cell r="E815" t="str">
            <v>Pumptrack i Gamlaverketparken og Sandvedparken</v>
          </cell>
          <cell r="F815">
            <v>13230</v>
          </cell>
          <cell r="G815">
            <v>11000</v>
          </cell>
        </row>
        <row r="816">
          <cell r="A816">
            <v>6830816</v>
          </cell>
          <cell r="B816">
            <v>68308</v>
          </cell>
          <cell r="C816" t="str">
            <v>Folkehelse- Trafikksikkerhet og tilrettelegging for sykkel</v>
          </cell>
          <cell r="D816">
            <v>6830816</v>
          </cell>
          <cell r="E816" t="str">
            <v>Sykkelstativ sentrum</v>
          </cell>
          <cell r="F816">
            <v>1000000</v>
          </cell>
          <cell r="G816">
            <v>1000000</v>
          </cell>
        </row>
        <row r="817">
          <cell r="A817">
            <v>6830817</v>
          </cell>
          <cell r="B817">
            <v>68308</v>
          </cell>
          <cell r="C817" t="str">
            <v>Folkehelse- Trafikksikkerhet og tilrettelegging for sykkel</v>
          </cell>
          <cell r="D817">
            <v>6830817</v>
          </cell>
          <cell r="E817" t="str">
            <v>Sykkeltellere</v>
          </cell>
          <cell r="F817">
            <v>0</v>
          </cell>
          <cell r="G817">
            <v>650000</v>
          </cell>
        </row>
        <row r="818">
          <cell r="A818">
            <v>6830818</v>
          </cell>
          <cell r="B818">
            <v>68308</v>
          </cell>
          <cell r="C818" t="str">
            <v>Folkehelse- Trafikksikkerhet og tilrettelegging for sykkel</v>
          </cell>
          <cell r="D818">
            <v>6830818</v>
          </cell>
          <cell r="E818" t="str">
            <v>Mobil pumptruck - investering</v>
          </cell>
          <cell r="F818">
            <v>7230</v>
          </cell>
          <cell r="G818">
            <v>0</v>
          </cell>
        </row>
        <row r="819">
          <cell r="A819">
            <v>6830899</v>
          </cell>
          <cell r="B819">
            <v>68308</v>
          </cell>
          <cell r="C819" t="str">
            <v>Folkehelse- Trafikksikkerhet og tilrettelegging for sykkel</v>
          </cell>
          <cell r="D819">
            <v>6830899</v>
          </cell>
          <cell r="E819" t="str">
            <v>Folkehelse - tilrettelegging for økt sykkelbruk, fremtidens byer - budsjett</v>
          </cell>
          <cell r="F819">
            <v>0</v>
          </cell>
          <cell r="G819">
            <v>459000</v>
          </cell>
        </row>
        <row r="820">
          <cell r="B820">
            <v>68312</v>
          </cell>
          <cell r="C820" t="str">
            <v>Folkehelse, oppgradering og sammenkobling av turvegnettet i kommunen</v>
          </cell>
          <cell r="F820">
            <v>1027841</v>
          </cell>
          <cell r="G820">
            <v>1376000</v>
          </cell>
        </row>
        <row r="821">
          <cell r="A821">
            <v>6831299</v>
          </cell>
          <cell r="B821">
            <v>68312</v>
          </cell>
          <cell r="C821" t="str">
            <v>Folkehelse, oppgradering og sammenkobling av turvegnettet i kommunen</v>
          </cell>
          <cell r="D821">
            <v>6831299</v>
          </cell>
          <cell r="E821" t="str">
            <v>Folkehelse, oppgradering og sammenkobling av turvegnettet i kommunen, budsjett</v>
          </cell>
          <cell r="F821">
            <v>1027841</v>
          </cell>
          <cell r="G821">
            <v>1376000</v>
          </cell>
        </row>
        <row r="822">
          <cell r="B822">
            <v>68313</v>
          </cell>
          <cell r="C822" t="str">
            <v>Frøylandsvatnet, turvei med lys. Utredning og tiltak</v>
          </cell>
          <cell r="F822">
            <v>8350</v>
          </cell>
          <cell r="G822">
            <v>1844000</v>
          </cell>
        </row>
        <row r="823">
          <cell r="A823">
            <v>6831301</v>
          </cell>
          <cell r="B823">
            <v>68313</v>
          </cell>
          <cell r="C823" t="str">
            <v>Frøylandsvatnet, turvei med lys. Utredning og tiltak</v>
          </cell>
          <cell r="D823">
            <v>6831301</v>
          </cell>
          <cell r="E823" t="str">
            <v>Frøylandsvatnet, turvei med lys. Utredning og tiltak</v>
          </cell>
          <cell r="F823">
            <v>8350</v>
          </cell>
          <cell r="G823">
            <v>0</v>
          </cell>
        </row>
        <row r="824">
          <cell r="A824">
            <v>6831399</v>
          </cell>
          <cell r="B824">
            <v>68313</v>
          </cell>
          <cell r="C824" t="str">
            <v>Frøylandsvatnet, turvei med lys. Utredning og tiltak</v>
          </cell>
          <cell r="D824">
            <v>6831399</v>
          </cell>
          <cell r="E824" t="str">
            <v>Frøylandsvatnet, turvei med lys. Utredning og tiltak</v>
          </cell>
          <cell r="F824">
            <v>0</v>
          </cell>
          <cell r="G824">
            <v>1844000</v>
          </cell>
        </row>
        <row r="825">
          <cell r="B825">
            <v>68314</v>
          </cell>
          <cell r="C825" t="str">
            <v>Ras Sandvedparken, akutt tiltak</v>
          </cell>
          <cell r="F825">
            <v>88205</v>
          </cell>
          <cell r="G825">
            <v>3342000</v>
          </cell>
        </row>
        <row r="826">
          <cell r="A826">
            <v>6831499</v>
          </cell>
          <cell r="B826">
            <v>68314</v>
          </cell>
          <cell r="C826" t="str">
            <v>Ras Sandvedparken, akutt tiltak</v>
          </cell>
          <cell r="D826">
            <v>6831499</v>
          </cell>
          <cell r="E826" t="str">
            <v>Ras Sandvedparken, akutt tiltak</v>
          </cell>
          <cell r="F826">
            <v>88205</v>
          </cell>
          <cell r="G826">
            <v>3342000</v>
          </cell>
        </row>
        <row r="827">
          <cell r="B827">
            <v>68315</v>
          </cell>
          <cell r="C827" t="str">
            <v>Innløsn. av areal som omreguleres til grøntstruktur i Sandvedparken</v>
          </cell>
          <cell r="F827">
            <v>1092347</v>
          </cell>
          <cell r="G827">
            <v>2968000</v>
          </cell>
        </row>
        <row r="828">
          <cell r="A828">
            <v>6831501</v>
          </cell>
          <cell r="B828">
            <v>68315</v>
          </cell>
          <cell r="C828" t="str">
            <v>Innløsn. av areal som omreguleres til grøntstruktur i Sandvedparken</v>
          </cell>
          <cell r="D828">
            <v>6831501</v>
          </cell>
          <cell r="E828" t="str">
            <v>Innløsning av areal som omreguleres til grøntstruktur i Sandvedparken</v>
          </cell>
          <cell r="F828">
            <v>1092347</v>
          </cell>
          <cell r="G828">
            <v>0</v>
          </cell>
        </row>
        <row r="829">
          <cell r="A829">
            <v>6831599</v>
          </cell>
          <cell r="B829">
            <v>68315</v>
          </cell>
          <cell r="C829" t="str">
            <v>Innløsn. av areal som omreguleres til grøntstruktur i Sandvedparken</v>
          </cell>
          <cell r="D829">
            <v>6831599</v>
          </cell>
          <cell r="E829" t="str">
            <v>Innløsning av areal som omreguleres til grøntstruktur i Sandvedparken</v>
          </cell>
          <cell r="F829">
            <v>0</v>
          </cell>
          <cell r="G829">
            <v>2968000</v>
          </cell>
        </row>
        <row r="830">
          <cell r="B830">
            <v>68316</v>
          </cell>
          <cell r="C830" t="str">
            <v>Grunnerverv for sikring til friluftsformål i Sandnesmarka</v>
          </cell>
          <cell r="F830">
            <v>0</v>
          </cell>
          <cell r="G830">
            <v>2500000</v>
          </cell>
        </row>
        <row r="831">
          <cell r="A831">
            <v>6831699</v>
          </cell>
          <cell r="B831">
            <v>68316</v>
          </cell>
          <cell r="C831" t="str">
            <v>Grunnerverv for sikring til friluftsformål i Sandnesmarka</v>
          </cell>
          <cell r="D831">
            <v>6831699</v>
          </cell>
          <cell r="E831" t="str">
            <v>Grunnerverv for sikring til friluftsformål i Sandnesmarka</v>
          </cell>
          <cell r="F831">
            <v>0</v>
          </cell>
          <cell r="G831">
            <v>2500000</v>
          </cell>
        </row>
        <row r="832">
          <cell r="B832">
            <v>68401</v>
          </cell>
          <cell r="C832" t="str">
            <v>LEKEPLASSER, GENERELT</v>
          </cell>
          <cell r="F832">
            <v>2737789</v>
          </cell>
          <cell r="G832">
            <v>3289000</v>
          </cell>
        </row>
        <row r="833">
          <cell r="A833">
            <v>6840121</v>
          </cell>
          <cell r="B833">
            <v>68401</v>
          </cell>
          <cell r="C833" t="str">
            <v>LEKEPLASSER, GENERELT</v>
          </cell>
          <cell r="D833">
            <v>6840121</v>
          </cell>
          <cell r="E833" t="str">
            <v>Oppgradering av kommunale lekeplasser</v>
          </cell>
          <cell r="F833">
            <v>2737789</v>
          </cell>
          <cell r="G833">
            <v>0</v>
          </cell>
        </row>
        <row r="834">
          <cell r="A834">
            <v>6840199</v>
          </cell>
          <cell r="B834">
            <v>68401</v>
          </cell>
          <cell r="C834" t="str">
            <v>LEKEPLASSER, GENERELT</v>
          </cell>
          <cell r="D834">
            <v>6840199</v>
          </cell>
          <cell r="E834" t="str">
            <v>LEKEPLASSER GENERELT BUDSJETT</v>
          </cell>
          <cell r="F834">
            <v>0</v>
          </cell>
          <cell r="G834">
            <v>3289000</v>
          </cell>
        </row>
        <row r="835">
          <cell r="B835">
            <v>68601</v>
          </cell>
          <cell r="C835" t="str">
            <v>Oppgradering av gravlunder</v>
          </cell>
          <cell r="F835">
            <v>274524</v>
          </cell>
          <cell r="G835">
            <v>1142000</v>
          </cell>
        </row>
        <row r="836">
          <cell r="A836">
            <v>6860135</v>
          </cell>
          <cell r="B836">
            <v>68601</v>
          </cell>
          <cell r="C836" t="str">
            <v>Oppgradering av gravlunder</v>
          </cell>
          <cell r="D836">
            <v>6860135</v>
          </cell>
          <cell r="E836" t="str">
            <v>Utskiftning av vannposter</v>
          </cell>
          <cell r="F836">
            <v>77323</v>
          </cell>
          <cell r="G836">
            <v>0</v>
          </cell>
        </row>
        <row r="837">
          <cell r="A837">
            <v>6860136</v>
          </cell>
          <cell r="B837">
            <v>68601</v>
          </cell>
          <cell r="C837" t="str">
            <v>Oppgradering av gravlunder</v>
          </cell>
          <cell r="D837">
            <v>6860136</v>
          </cell>
          <cell r="E837" t="str">
            <v>Soma gravlund drensetiltak fase 3</v>
          </cell>
          <cell r="F837">
            <v>170724</v>
          </cell>
          <cell r="G837">
            <v>0</v>
          </cell>
        </row>
        <row r="838">
          <cell r="A838">
            <v>6860199</v>
          </cell>
          <cell r="B838">
            <v>68601</v>
          </cell>
          <cell r="C838" t="str">
            <v>Oppgradering av gravlunder</v>
          </cell>
          <cell r="D838">
            <v>6860199</v>
          </cell>
          <cell r="E838" t="str">
            <v>VEDLIKEHOLD AV GRAVLUNDER GEN. BUDSJETT</v>
          </cell>
          <cell r="F838">
            <v>26477</v>
          </cell>
          <cell r="G838">
            <v>1142000</v>
          </cell>
        </row>
        <row r="839">
          <cell r="B839">
            <v>68605</v>
          </cell>
          <cell r="C839" t="str">
            <v>Bevaring og forvaltningsplan Sandnes gamle gravlund</v>
          </cell>
          <cell r="F839">
            <v>0</v>
          </cell>
          <cell r="G839">
            <v>1100000</v>
          </cell>
        </row>
        <row r="840">
          <cell r="A840">
            <v>6860599</v>
          </cell>
          <cell r="B840">
            <v>68605</v>
          </cell>
          <cell r="C840" t="str">
            <v>Bevaring og forvaltningsplan Sandnes gamle gravlund</v>
          </cell>
          <cell r="D840">
            <v>6860599</v>
          </cell>
          <cell r="E840" t="str">
            <v>Bevaring og forvaltningsplan Sandnes gamle gravlund</v>
          </cell>
          <cell r="F840">
            <v>0</v>
          </cell>
          <cell r="G840">
            <v>1100000</v>
          </cell>
        </row>
        <row r="841">
          <cell r="B841">
            <v>68606</v>
          </cell>
          <cell r="C841" t="str">
            <v>Omregulering Sandnes nye</v>
          </cell>
          <cell r="F841">
            <v>526686</v>
          </cell>
          <cell r="G841">
            <v>503000</v>
          </cell>
        </row>
        <row r="842">
          <cell r="A842">
            <v>6860601</v>
          </cell>
          <cell r="B842">
            <v>68606</v>
          </cell>
          <cell r="C842" t="str">
            <v>Omregulering Sandnes nye</v>
          </cell>
          <cell r="D842">
            <v>6860601</v>
          </cell>
          <cell r="E842" t="str">
            <v>Omregulering Sandnes nye</v>
          </cell>
          <cell r="F842">
            <v>526686</v>
          </cell>
          <cell r="G842">
            <v>0</v>
          </cell>
        </row>
        <row r="843">
          <cell r="A843">
            <v>6860699</v>
          </cell>
          <cell r="B843">
            <v>68606</v>
          </cell>
          <cell r="C843" t="str">
            <v>Omregulering Sandnes nye</v>
          </cell>
          <cell r="D843">
            <v>6860699</v>
          </cell>
          <cell r="E843" t="str">
            <v>Omregulering Sandnes nye, budsjett</v>
          </cell>
          <cell r="F843">
            <v>0</v>
          </cell>
          <cell r="G843">
            <v>503000</v>
          </cell>
        </row>
        <row r="844">
          <cell r="B844">
            <v>68607</v>
          </cell>
          <cell r="C844" t="str">
            <v>Kjøp av areal - parkering Sviland gravkapell</v>
          </cell>
          <cell r="F844">
            <v>0</v>
          </cell>
          <cell r="G844">
            <v>330000</v>
          </cell>
        </row>
        <row r="845">
          <cell r="A845">
            <v>6860799</v>
          </cell>
          <cell r="B845">
            <v>68607</v>
          </cell>
          <cell r="C845" t="str">
            <v>Kjøp av areal - parkering Sviland gravkapell</v>
          </cell>
          <cell r="D845">
            <v>6860799</v>
          </cell>
          <cell r="E845" t="str">
            <v>Kjøp av areal - parkering Sviland gravkapell</v>
          </cell>
          <cell r="F845">
            <v>0</v>
          </cell>
          <cell r="G845">
            <v>330000</v>
          </cell>
        </row>
        <row r="846">
          <cell r="B846">
            <v>68608</v>
          </cell>
          <cell r="C846" t="str">
            <v>Utvidelse av Høyland kirkegård</v>
          </cell>
          <cell r="F846">
            <v>0</v>
          </cell>
          <cell r="G846">
            <v>300000</v>
          </cell>
        </row>
        <row r="847">
          <cell r="A847">
            <v>6860899</v>
          </cell>
          <cell r="B847">
            <v>68608</v>
          </cell>
          <cell r="C847" t="str">
            <v>Utvidelse av Høyland kirkegård</v>
          </cell>
          <cell r="D847">
            <v>6860899</v>
          </cell>
          <cell r="E847" t="str">
            <v>Utvidelse av Høyland kirkegård</v>
          </cell>
          <cell r="F847">
            <v>0</v>
          </cell>
          <cell r="G847">
            <v>300000</v>
          </cell>
        </row>
        <row r="848">
          <cell r="B848">
            <v>68613</v>
          </cell>
          <cell r="C848" t="str">
            <v>Utvidelse og opparbeidelse av doble gravsteder på Soma gravlund</v>
          </cell>
          <cell r="F848">
            <v>621664</v>
          </cell>
          <cell r="G848">
            <v>13890000</v>
          </cell>
        </row>
        <row r="849">
          <cell r="A849">
            <v>6861301</v>
          </cell>
          <cell r="B849">
            <v>68613</v>
          </cell>
          <cell r="C849" t="str">
            <v>Utvidelse og opparbeidelse av doble gravsteder på Soma gravlund</v>
          </cell>
          <cell r="D849">
            <v>6861301</v>
          </cell>
          <cell r="E849" t="str">
            <v>Soma gravlund utvidelse</v>
          </cell>
          <cell r="F849">
            <v>566808</v>
          </cell>
          <cell r="G849">
            <v>0</v>
          </cell>
        </row>
        <row r="850">
          <cell r="A850">
            <v>6861302</v>
          </cell>
          <cell r="B850">
            <v>68613</v>
          </cell>
          <cell r="C850" t="str">
            <v>Utvidelse og opparbeidelse av doble gravsteder på Soma gravlund</v>
          </cell>
          <cell r="D850">
            <v>6861302</v>
          </cell>
          <cell r="E850" t="str">
            <v>Soma gravlund opparbeidelse gravsteder</v>
          </cell>
          <cell r="F850">
            <v>54856</v>
          </cell>
          <cell r="G850">
            <v>13200000</v>
          </cell>
        </row>
        <row r="851">
          <cell r="A851">
            <v>6861399</v>
          </cell>
          <cell r="B851">
            <v>68613</v>
          </cell>
          <cell r="C851" t="str">
            <v>Utvidelse og opparbeidelse av doble gravsteder på Soma gravlund</v>
          </cell>
          <cell r="D851">
            <v>6861399</v>
          </cell>
          <cell r="E851" t="str">
            <v>Utvidelse og opparbeidelse av doble gravsteder, Soma gravlund</v>
          </cell>
          <cell r="F851">
            <v>0</v>
          </cell>
          <cell r="G851">
            <v>690000</v>
          </cell>
        </row>
        <row r="852">
          <cell r="B852">
            <v>68614</v>
          </cell>
          <cell r="C852" t="str">
            <v>Forsand Utviding og opparbeiding av areal til gravplass</v>
          </cell>
          <cell r="F852">
            <v>0</v>
          </cell>
          <cell r="G852">
            <v>400000</v>
          </cell>
        </row>
        <row r="853">
          <cell r="A853">
            <v>6861499</v>
          </cell>
          <cell r="B853">
            <v>68614</v>
          </cell>
          <cell r="C853" t="str">
            <v>Forsand Utviding og opparbeiding av areal til gravplass</v>
          </cell>
          <cell r="D853">
            <v>6861499</v>
          </cell>
          <cell r="E853" t="str">
            <v>Forsand - Utviding og opparbeiding areal til gravplass</v>
          </cell>
          <cell r="F853">
            <v>0</v>
          </cell>
          <cell r="G853">
            <v>400000</v>
          </cell>
        </row>
        <row r="854">
          <cell r="B854">
            <v>68615</v>
          </cell>
          <cell r="C854" t="str">
            <v>Forsand kirke utgraving (KFU)</v>
          </cell>
          <cell r="F854">
            <v>342670</v>
          </cell>
          <cell r="G854">
            <v>800000</v>
          </cell>
        </row>
        <row r="855">
          <cell r="A855">
            <v>6861501</v>
          </cell>
          <cell r="B855">
            <v>68615</v>
          </cell>
          <cell r="C855" t="str">
            <v>Forsand kirke utgraving (KFU)</v>
          </cell>
          <cell r="D855">
            <v>6861501</v>
          </cell>
          <cell r="E855" t="str">
            <v>Forsand kirke utgraving (KFU)</v>
          </cell>
          <cell r="F855">
            <v>342670</v>
          </cell>
          <cell r="G855">
            <v>0</v>
          </cell>
        </row>
        <row r="856">
          <cell r="A856">
            <v>6861599</v>
          </cell>
          <cell r="B856">
            <v>68615</v>
          </cell>
          <cell r="C856" t="str">
            <v>Forsand kirke utgraving (KFU)</v>
          </cell>
          <cell r="D856">
            <v>6861599</v>
          </cell>
          <cell r="E856" t="str">
            <v>Forsand kirke utgraving (KFU), budsjett</v>
          </cell>
          <cell r="F856">
            <v>0</v>
          </cell>
          <cell r="G856">
            <v>800000</v>
          </cell>
        </row>
        <row r="857">
          <cell r="B857">
            <v>68616</v>
          </cell>
          <cell r="C857" t="str">
            <v>Forsand kyrkjegard regulering gravfelt</v>
          </cell>
          <cell r="F857">
            <v>90375</v>
          </cell>
          <cell r="G857">
            <v>115000</v>
          </cell>
        </row>
        <row r="858">
          <cell r="A858">
            <v>6861601</v>
          </cell>
          <cell r="B858">
            <v>68616</v>
          </cell>
          <cell r="C858" t="str">
            <v>Forsand kyrkjegard regulering gravfelt</v>
          </cell>
          <cell r="D858">
            <v>6861601</v>
          </cell>
          <cell r="E858" t="str">
            <v>Forsand kyrkjegard regulering gravfelt</v>
          </cell>
          <cell r="F858">
            <v>90375</v>
          </cell>
          <cell r="G858">
            <v>0</v>
          </cell>
        </row>
        <row r="859">
          <cell r="A859">
            <v>6861699</v>
          </cell>
          <cell r="B859">
            <v>68616</v>
          </cell>
          <cell r="C859" t="str">
            <v>Forsand kyrkjegard regulering gravfelt</v>
          </cell>
          <cell r="D859">
            <v>6861699</v>
          </cell>
          <cell r="E859" t="str">
            <v>Forsand kyrkjegard regulering gravfelt budsjett</v>
          </cell>
          <cell r="F859">
            <v>0</v>
          </cell>
          <cell r="G859">
            <v>115000</v>
          </cell>
        </row>
        <row r="860">
          <cell r="B860">
            <v>68622</v>
          </cell>
          <cell r="C860" t="str">
            <v>SOMA GRAVLUND, OPPARB. TRINN 2</v>
          </cell>
          <cell r="F860">
            <v>10913</v>
          </cell>
          <cell r="G860">
            <v>31000</v>
          </cell>
        </row>
        <row r="861">
          <cell r="A861">
            <v>6862202</v>
          </cell>
          <cell r="B861">
            <v>68622</v>
          </cell>
          <cell r="C861" t="str">
            <v>SOMA GRAVLUND, OPPARB. TRINN 2</v>
          </cell>
          <cell r="D861">
            <v>6862202</v>
          </cell>
          <cell r="E861" t="str">
            <v>UTVIDELSE SOMA GRAVLUND</v>
          </cell>
          <cell r="F861">
            <v>10913</v>
          </cell>
          <cell r="G861">
            <v>31000</v>
          </cell>
        </row>
        <row r="862">
          <cell r="B862">
            <v>68633</v>
          </cell>
          <cell r="C862" t="str">
            <v>Utbygging Riska gravlund</v>
          </cell>
          <cell r="F862">
            <v>104914</v>
          </cell>
          <cell r="G862">
            <v>195000</v>
          </cell>
        </row>
        <row r="863">
          <cell r="A863">
            <v>6863301</v>
          </cell>
          <cell r="B863">
            <v>68633</v>
          </cell>
          <cell r="C863" t="str">
            <v>Utbygging Riska gravlund</v>
          </cell>
          <cell r="D863">
            <v>6863301</v>
          </cell>
          <cell r="E863" t="str">
            <v>Utvidelse Riska gravlund</v>
          </cell>
          <cell r="F863">
            <v>104914</v>
          </cell>
          <cell r="G863">
            <v>0</v>
          </cell>
        </row>
        <row r="864">
          <cell r="A864">
            <v>6863399</v>
          </cell>
          <cell r="B864">
            <v>68633</v>
          </cell>
          <cell r="C864" t="str">
            <v>Utbygging Riska gravlund</v>
          </cell>
          <cell r="D864">
            <v>6863399</v>
          </cell>
          <cell r="E864" t="str">
            <v>Utbygging Riska gravlund</v>
          </cell>
          <cell r="F864">
            <v>0</v>
          </cell>
          <cell r="G864">
            <v>195000</v>
          </cell>
        </row>
        <row r="865">
          <cell r="B865">
            <v>68634</v>
          </cell>
          <cell r="C865" t="str">
            <v>Oppfølging av tiltaksplan for parkdraget langs Storåna</v>
          </cell>
          <cell r="F865">
            <v>569383</v>
          </cell>
          <cell r="G865">
            <v>1316000</v>
          </cell>
        </row>
        <row r="866">
          <cell r="A866">
            <v>6863403</v>
          </cell>
          <cell r="B866">
            <v>68634</v>
          </cell>
          <cell r="C866" t="str">
            <v>Oppfølging av tiltaksplan for parkdraget langs Storåna</v>
          </cell>
          <cell r="D866">
            <v>6863403</v>
          </cell>
          <cell r="E866" t="str">
            <v>Skeilunden, prosjektering av flomsikring av tursti ved japansk hage</v>
          </cell>
          <cell r="F866">
            <v>41725</v>
          </cell>
          <cell r="G866">
            <v>0</v>
          </cell>
        </row>
        <row r="867">
          <cell r="A867">
            <v>6863405</v>
          </cell>
          <cell r="B867">
            <v>68634</v>
          </cell>
          <cell r="C867" t="str">
            <v>Oppfølging av tiltaksplan for parkdraget langs Storåna</v>
          </cell>
          <cell r="D867">
            <v>6863405</v>
          </cell>
          <cell r="E867" t="str">
            <v>Oppfølging av tiltaksplan for Storåna parkdraget</v>
          </cell>
          <cell r="F867">
            <v>241843</v>
          </cell>
          <cell r="G867">
            <v>0</v>
          </cell>
        </row>
        <row r="868">
          <cell r="A868">
            <v>6863406</v>
          </cell>
          <cell r="B868">
            <v>68634</v>
          </cell>
          <cell r="C868" t="str">
            <v>Oppfølging av tiltaksplan for parkdraget langs Storåna</v>
          </cell>
          <cell r="D868">
            <v>6863406</v>
          </cell>
          <cell r="E868" t="str">
            <v>Informasjons- og henvisningsskilt</v>
          </cell>
          <cell r="F868">
            <v>239825</v>
          </cell>
          <cell r="G868">
            <v>0</v>
          </cell>
        </row>
        <row r="869">
          <cell r="A869">
            <v>6863410</v>
          </cell>
          <cell r="B869">
            <v>68634</v>
          </cell>
          <cell r="C869" t="str">
            <v>Oppfølging av tiltaksplan for parkdraget langs Storåna</v>
          </cell>
          <cell r="D869">
            <v>6863410</v>
          </cell>
          <cell r="E869" t="str">
            <v>Ny tiltaksplan for parkdraget langs Storåna - planlegging</v>
          </cell>
          <cell r="F869">
            <v>45990</v>
          </cell>
          <cell r="G869">
            <v>0</v>
          </cell>
        </row>
        <row r="870">
          <cell r="A870">
            <v>6863499</v>
          </cell>
          <cell r="B870">
            <v>68634</v>
          </cell>
          <cell r="C870" t="str">
            <v>Oppfølging av tiltaksplan for parkdraget langs Storåna</v>
          </cell>
          <cell r="D870">
            <v>6863499</v>
          </cell>
          <cell r="E870" t="str">
            <v>Ny tiltaksplan for parkdraget langs Storåna, budsjett</v>
          </cell>
          <cell r="F870">
            <v>0</v>
          </cell>
          <cell r="G870">
            <v>1316000</v>
          </cell>
        </row>
        <row r="871">
          <cell r="B871">
            <v>69001</v>
          </cell>
          <cell r="C871" t="str">
            <v>RESTAREALER</v>
          </cell>
          <cell r="F871">
            <v>-3370</v>
          </cell>
          <cell r="G871">
            <v>0</v>
          </cell>
        </row>
        <row r="872">
          <cell r="A872">
            <v>6900150</v>
          </cell>
          <cell r="B872">
            <v>69001</v>
          </cell>
          <cell r="C872" t="str">
            <v>RESTAREALER</v>
          </cell>
          <cell r="D872">
            <v>6900150</v>
          </cell>
          <cell r="E872" t="str">
            <v>INNBETALINGER GAMLE AVTALER</v>
          </cell>
          <cell r="F872">
            <v>-3370</v>
          </cell>
          <cell r="G872">
            <v>0</v>
          </cell>
        </row>
        <row r="873">
          <cell r="B873">
            <v>69100</v>
          </cell>
          <cell r="C873" t="str">
            <v>UTBYGGINGSAVTALER</v>
          </cell>
          <cell r="F873">
            <v>-28125</v>
          </cell>
          <cell r="G873">
            <v>0</v>
          </cell>
        </row>
        <row r="874">
          <cell r="A874">
            <v>6910002</v>
          </cell>
          <cell r="B874">
            <v>69100</v>
          </cell>
          <cell r="C874" t="str">
            <v>UTBYGGINGSAVTALER</v>
          </cell>
          <cell r="D874">
            <v>6910002</v>
          </cell>
          <cell r="E874" t="str">
            <v>GAMLE AVTALER</v>
          </cell>
          <cell r="F874">
            <v>-28125</v>
          </cell>
          <cell r="G874">
            <v>0</v>
          </cell>
        </row>
        <row r="875">
          <cell r="B875">
            <v>69101</v>
          </cell>
          <cell r="C875" t="str">
            <v>PLANLEGGING OPPARBEIDELSE AV KYDNAVEIEN</v>
          </cell>
          <cell r="F875">
            <v>-591471</v>
          </cell>
          <cell r="G875">
            <v>2937000</v>
          </cell>
        </row>
        <row r="876">
          <cell r="A876">
            <v>6910157</v>
          </cell>
          <cell r="B876">
            <v>69101</v>
          </cell>
          <cell r="C876" t="str">
            <v>PLANLEGGING OPPARBEIDELSE AV KYDNAVEIEN</v>
          </cell>
          <cell r="D876">
            <v>6910157</v>
          </cell>
          <cell r="E876" t="str">
            <v>Inntekter og refusjoner til gjennomføring av forpliktende tiltak</v>
          </cell>
          <cell r="F876">
            <v>-609000</v>
          </cell>
          <cell r="G876">
            <v>2937000</v>
          </cell>
        </row>
        <row r="877">
          <cell r="A877">
            <v>6910199</v>
          </cell>
          <cell r="B877">
            <v>69101</v>
          </cell>
          <cell r="C877" t="str">
            <v>PLANLEGGING OPPARBEIDELSE AV KYDNAVEIEN</v>
          </cell>
          <cell r="D877">
            <v>6910199</v>
          </cell>
          <cell r="E877" t="str">
            <v>PLANLEGGING OPPARBEIDELSE AV KYDNAVEIEN</v>
          </cell>
          <cell r="F877">
            <v>17529</v>
          </cell>
          <cell r="G877">
            <v>0</v>
          </cell>
        </row>
        <row r="878">
          <cell r="B878">
            <v>74072</v>
          </cell>
          <cell r="C878" t="str">
            <v>Opparbeidelse av Kleivane etappe 1</v>
          </cell>
          <cell r="F878">
            <v>2817600</v>
          </cell>
          <cell r="G878">
            <v>1205695</v>
          </cell>
        </row>
        <row r="879">
          <cell r="A879">
            <v>7407201</v>
          </cell>
          <cell r="B879">
            <v>74072</v>
          </cell>
          <cell r="C879" t="str">
            <v>Opparbeidelse av Kleivane etappe 1</v>
          </cell>
          <cell r="D879">
            <v>7407201</v>
          </cell>
          <cell r="E879" t="str">
            <v>Opparbeidelse av Kleivane etappe 1 - vei</v>
          </cell>
          <cell r="F879">
            <v>10822096</v>
          </cell>
          <cell r="G879">
            <v>4368295</v>
          </cell>
        </row>
        <row r="880">
          <cell r="A880">
            <v>7407250</v>
          </cell>
          <cell r="B880">
            <v>74072</v>
          </cell>
          <cell r="C880" t="str">
            <v>Opparbeidelse av Kleivane etappe 1</v>
          </cell>
          <cell r="D880">
            <v>7407250</v>
          </cell>
          <cell r="E880" t="str">
            <v>Opparbeidelse av Kleivane etappe 1 - ref fra Kleivane utviklingsselskap as</v>
          </cell>
          <cell r="F880">
            <v>-8004496</v>
          </cell>
          <cell r="G880">
            <v>-3162600</v>
          </cell>
        </row>
        <row r="881">
          <cell r="B881">
            <v>74074</v>
          </cell>
          <cell r="C881" t="str">
            <v>Adm.avtale for Maudlandsveien - plan 2008106</v>
          </cell>
          <cell r="F881">
            <v>365</v>
          </cell>
          <cell r="G881">
            <v>0</v>
          </cell>
        </row>
        <row r="882">
          <cell r="A882">
            <v>7407401</v>
          </cell>
          <cell r="B882">
            <v>74074</v>
          </cell>
          <cell r="C882" t="str">
            <v>Adm.avtale for Maudlandsveien - plan 2008106</v>
          </cell>
          <cell r="D882">
            <v>7407401</v>
          </cell>
          <cell r="E882" t="str">
            <v>Adm.avtale for Maudlandsveien - plan 2008106 - vei</v>
          </cell>
          <cell r="F882">
            <v>1821</v>
          </cell>
          <cell r="G882">
            <v>0</v>
          </cell>
        </row>
        <row r="883">
          <cell r="A883">
            <v>7407450</v>
          </cell>
          <cell r="B883">
            <v>74074</v>
          </cell>
          <cell r="C883" t="str">
            <v>Adm.avtale for Maudlandsveien - plan 2008106</v>
          </cell>
          <cell r="D883">
            <v>7407450</v>
          </cell>
          <cell r="E883" t="str">
            <v>Adm.avtale for Maudlandsveien - plan 2008106 - refusjon opparb. private</v>
          </cell>
          <cell r="F883">
            <v>-1456</v>
          </cell>
          <cell r="G883">
            <v>0</v>
          </cell>
        </row>
        <row r="884">
          <cell r="B884">
            <v>74083</v>
          </cell>
          <cell r="C884" t="str">
            <v>Havneparken Sandnes, 1. etappe</v>
          </cell>
          <cell r="F884">
            <v>1949813</v>
          </cell>
          <cell r="G884">
            <v>569725</v>
          </cell>
        </row>
        <row r="885">
          <cell r="A885">
            <v>7408301</v>
          </cell>
          <cell r="B885">
            <v>74083</v>
          </cell>
          <cell r="C885" t="str">
            <v>Havneparken Sandnes, 1. etappe</v>
          </cell>
          <cell r="D885">
            <v>7408301</v>
          </cell>
          <cell r="E885" t="str">
            <v>Adm. avtale Havneparken Sandnes, 1. etappe - vei</v>
          </cell>
          <cell r="F885">
            <v>3273186</v>
          </cell>
          <cell r="G885">
            <v>315341</v>
          </cell>
        </row>
        <row r="886">
          <cell r="A886">
            <v>7408303</v>
          </cell>
          <cell r="B886">
            <v>74083</v>
          </cell>
          <cell r="C886" t="str">
            <v>Havneparken Sandnes, 1. etappe</v>
          </cell>
          <cell r="D886">
            <v>7408303</v>
          </cell>
          <cell r="E886" t="str">
            <v>Adm. avtale Havneparken Sandnes, 1. etappe - avløp</v>
          </cell>
          <cell r="F886">
            <v>1050530</v>
          </cell>
          <cell r="G886">
            <v>174970</v>
          </cell>
        </row>
        <row r="887">
          <cell r="A887">
            <v>7408307</v>
          </cell>
          <cell r="B887">
            <v>74083</v>
          </cell>
          <cell r="C887" t="str">
            <v>Havneparken Sandnes, 1. etappe</v>
          </cell>
          <cell r="D887">
            <v>7408307</v>
          </cell>
          <cell r="E887" t="str">
            <v>Havneparken Sandnes, 1. etappe - planlegging/byggeledelse</v>
          </cell>
          <cell r="F887">
            <v>12265</v>
          </cell>
          <cell r="G887">
            <v>0</v>
          </cell>
        </row>
        <row r="888">
          <cell r="A888">
            <v>7408311</v>
          </cell>
          <cell r="B888">
            <v>74083</v>
          </cell>
          <cell r="C888" t="str">
            <v>Havneparken Sandnes, 1. etappe</v>
          </cell>
          <cell r="D888">
            <v>7408311</v>
          </cell>
          <cell r="E888" t="str">
            <v>Havneparken Sandnes, etappe 2 - vei</v>
          </cell>
          <cell r="F888">
            <v>2087298</v>
          </cell>
          <cell r="G888">
            <v>168061</v>
          </cell>
        </row>
        <row r="889">
          <cell r="A889">
            <v>7408313</v>
          </cell>
          <cell r="B889">
            <v>74083</v>
          </cell>
          <cell r="C889" t="str">
            <v>Havneparken Sandnes, 1. etappe</v>
          </cell>
          <cell r="D889">
            <v>7408313</v>
          </cell>
          <cell r="E889" t="str">
            <v>Havneparken Sandnes, etappe 2 - avløp</v>
          </cell>
          <cell r="F889">
            <v>656432</v>
          </cell>
          <cell r="G889">
            <v>285524</v>
          </cell>
        </row>
        <row r="890">
          <cell r="A890">
            <v>7408317</v>
          </cell>
          <cell r="B890">
            <v>74083</v>
          </cell>
          <cell r="C890" t="str">
            <v>Havneparken Sandnes, 1. etappe</v>
          </cell>
          <cell r="D890">
            <v>7408317</v>
          </cell>
          <cell r="E890" t="str">
            <v>Havneparken Sandnes, etappe 2 - planlegging/byggeledelse</v>
          </cell>
          <cell r="F890">
            <v>564772</v>
          </cell>
          <cell r="G890">
            <v>424587</v>
          </cell>
        </row>
        <row r="891">
          <cell r="A891">
            <v>7408321</v>
          </cell>
          <cell r="B891">
            <v>74083</v>
          </cell>
          <cell r="C891" t="str">
            <v>Havneparken Sandnes, 1. etappe</v>
          </cell>
          <cell r="D891">
            <v>7408321</v>
          </cell>
          <cell r="E891" t="str">
            <v>Havneparken Sandnes, etappe 3 - vei</v>
          </cell>
          <cell r="F891">
            <v>1202663</v>
          </cell>
          <cell r="G891">
            <v>0</v>
          </cell>
        </row>
        <row r="892">
          <cell r="A892">
            <v>7408323</v>
          </cell>
          <cell r="B892">
            <v>74083</v>
          </cell>
          <cell r="C892" t="str">
            <v>Havneparken Sandnes, 1. etappe</v>
          </cell>
          <cell r="D892">
            <v>7408323</v>
          </cell>
          <cell r="E892" t="str">
            <v>Havneparken Sandnes, etappe 3 - avløp</v>
          </cell>
          <cell r="F892">
            <v>1028034</v>
          </cell>
          <cell r="G892">
            <v>0</v>
          </cell>
        </row>
        <row r="893">
          <cell r="A893">
            <v>7408350</v>
          </cell>
          <cell r="B893">
            <v>74083</v>
          </cell>
          <cell r="C893" t="str">
            <v>Havneparken Sandnes, 1. etappe</v>
          </cell>
          <cell r="D893">
            <v>7408350</v>
          </cell>
          <cell r="E893" t="str">
            <v>Havneparken Sandnes, 1. etappe - inntekter</v>
          </cell>
          <cell r="F893">
            <v>-3791094</v>
          </cell>
          <cell r="G893">
            <v>-392663</v>
          </cell>
        </row>
        <row r="894">
          <cell r="A894">
            <v>7408351</v>
          </cell>
          <cell r="B894">
            <v>74083</v>
          </cell>
          <cell r="C894" t="str">
            <v>Havneparken Sandnes, 1. etappe</v>
          </cell>
          <cell r="D894">
            <v>7408351</v>
          </cell>
          <cell r="E894" t="str">
            <v>Havneparken Sandnes, etappe 2 - inntekter</v>
          </cell>
          <cell r="F894">
            <v>-3343162</v>
          </cell>
          <cell r="G894">
            <v>-406095</v>
          </cell>
        </row>
        <row r="895">
          <cell r="A895">
            <v>7408352</v>
          </cell>
          <cell r="B895">
            <v>74083</v>
          </cell>
          <cell r="C895" t="str">
            <v>Havneparken Sandnes, 1. etappe</v>
          </cell>
          <cell r="D895">
            <v>7408352</v>
          </cell>
          <cell r="E895" t="str">
            <v>Havneparken Sandnes, etappe 3 - inntekter</v>
          </cell>
          <cell r="F895">
            <v>-791111</v>
          </cell>
          <cell r="G895">
            <v>0</v>
          </cell>
        </row>
        <row r="896">
          <cell r="B896">
            <v>74099</v>
          </cell>
          <cell r="C896" t="str">
            <v>Nullstilling av prosjekt</v>
          </cell>
          <cell r="F896">
            <v>-1593264</v>
          </cell>
          <cell r="G896">
            <v>0</v>
          </cell>
        </row>
        <row r="897">
          <cell r="A897">
            <v>7409997</v>
          </cell>
          <cell r="B897">
            <v>74099</v>
          </cell>
          <cell r="C897" t="str">
            <v>Nullstilling av prosjekt</v>
          </cell>
          <cell r="D897">
            <v>7409997</v>
          </cell>
          <cell r="E897" t="str">
            <v>Avtaler justeringsmva</v>
          </cell>
          <cell r="F897">
            <v>-1593264</v>
          </cell>
          <cell r="G897">
            <v>0</v>
          </cell>
        </row>
        <row r="898">
          <cell r="B898">
            <v>74100</v>
          </cell>
          <cell r="C898" t="str">
            <v>Administrasjonsavtaler</v>
          </cell>
          <cell r="F898">
            <v>741873</v>
          </cell>
          <cell r="G898">
            <v>-681953</v>
          </cell>
        </row>
        <row r="899">
          <cell r="A899">
            <v>7410001</v>
          </cell>
          <cell r="B899">
            <v>74100</v>
          </cell>
          <cell r="C899" t="str">
            <v>Administrasjonsavtaler</v>
          </cell>
          <cell r="D899">
            <v>7410001</v>
          </cell>
          <cell r="E899" t="str">
            <v>Adm.avtale Vedafjell, nytt boligomr, AU11 og deler av AU4</v>
          </cell>
          <cell r="F899">
            <v>3508075</v>
          </cell>
          <cell r="G899">
            <v>2084249</v>
          </cell>
        </row>
        <row r="900">
          <cell r="A900">
            <v>7410050</v>
          </cell>
          <cell r="B900">
            <v>74100</v>
          </cell>
          <cell r="C900" t="str">
            <v>Administrasjonsavtaler</v>
          </cell>
          <cell r="D900">
            <v>7410050</v>
          </cell>
          <cell r="E900" t="str">
            <v>Adm.avtale Vedafjell, nytt boligomr, AU11 og deler av AU4, refusjon</v>
          </cell>
          <cell r="F900">
            <v>-2766202</v>
          </cell>
          <cell r="G900">
            <v>-2766202</v>
          </cell>
        </row>
        <row r="901">
          <cell r="B901">
            <v>74101</v>
          </cell>
          <cell r="C901" t="str">
            <v>Adm.avtale Lurabyen</v>
          </cell>
          <cell r="F901">
            <v>16311</v>
          </cell>
          <cell r="G901">
            <v>0</v>
          </cell>
        </row>
        <row r="902">
          <cell r="A902">
            <v>7410100</v>
          </cell>
          <cell r="B902">
            <v>74101</v>
          </cell>
          <cell r="C902" t="str">
            <v>Adm.avtale Lurabyen</v>
          </cell>
          <cell r="D902">
            <v>7410100</v>
          </cell>
          <cell r="E902" t="str">
            <v>Adm.avtale Lurabyen</v>
          </cell>
          <cell r="F902">
            <v>81555</v>
          </cell>
          <cell r="G902">
            <v>0</v>
          </cell>
        </row>
        <row r="903">
          <cell r="A903">
            <v>7410150</v>
          </cell>
          <cell r="B903">
            <v>74101</v>
          </cell>
          <cell r="C903" t="str">
            <v>Adm.avtale Lurabyen</v>
          </cell>
          <cell r="D903">
            <v>7410150</v>
          </cell>
          <cell r="E903" t="str">
            <v>Adm.avtale Lurabyen - refusjon</v>
          </cell>
          <cell r="F903">
            <v>-65244</v>
          </cell>
          <cell r="G903">
            <v>0</v>
          </cell>
        </row>
        <row r="904">
          <cell r="B904">
            <v>74102</v>
          </cell>
          <cell r="C904" t="str">
            <v>Adm.avtale for Sørbø Hove B08 og B12</v>
          </cell>
          <cell r="F904">
            <v>41381</v>
          </cell>
          <cell r="G904">
            <v>0</v>
          </cell>
        </row>
        <row r="905">
          <cell r="A905">
            <v>7410200</v>
          </cell>
          <cell r="B905">
            <v>74102</v>
          </cell>
          <cell r="C905" t="str">
            <v>Adm.avtale for Sørbø Hove B08 og B12</v>
          </cell>
          <cell r="D905">
            <v>7410200</v>
          </cell>
          <cell r="E905" t="str">
            <v>Adm.avtale for Sørbø Hove B08 og B12</v>
          </cell>
          <cell r="F905">
            <v>57093</v>
          </cell>
          <cell r="G905">
            <v>0</v>
          </cell>
        </row>
        <row r="906">
          <cell r="A906">
            <v>7410250</v>
          </cell>
          <cell r="B906">
            <v>74102</v>
          </cell>
          <cell r="C906" t="str">
            <v>Adm.avtale for Sørbø Hove B08 og B12</v>
          </cell>
          <cell r="D906">
            <v>7410250</v>
          </cell>
          <cell r="E906" t="str">
            <v>Adm.avtale for Sørbø Hove B08 og B12 - refusjon opparb. private</v>
          </cell>
          <cell r="F906">
            <v>-15712</v>
          </cell>
          <cell r="G906">
            <v>0</v>
          </cell>
        </row>
        <row r="907">
          <cell r="B907">
            <v>74104</v>
          </cell>
          <cell r="C907" t="str">
            <v>Anleggsbidrag Kleivane B07</v>
          </cell>
          <cell r="F907">
            <v>1024</v>
          </cell>
          <cell r="G907">
            <v>0</v>
          </cell>
        </row>
        <row r="908">
          <cell r="A908">
            <v>7410400</v>
          </cell>
          <cell r="B908">
            <v>74104</v>
          </cell>
          <cell r="C908" t="str">
            <v>Anleggsbidrag Kleivane B07</v>
          </cell>
          <cell r="D908">
            <v>7410400</v>
          </cell>
          <cell r="E908" t="str">
            <v>Anleggsbidrag Kleivane B07</v>
          </cell>
          <cell r="F908">
            <v>5120</v>
          </cell>
          <cell r="G908">
            <v>0</v>
          </cell>
        </row>
        <row r="909">
          <cell r="A909">
            <v>7410450</v>
          </cell>
          <cell r="B909">
            <v>74104</v>
          </cell>
          <cell r="C909" t="str">
            <v>Anleggsbidrag Kleivane B07</v>
          </cell>
          <cell r="D909">
            <v>7410450</v>
          </cell>
          <cell r="E909" t="str">
            <v>Anleggsbidrag Kleivane B07 - refusjon opparb. private</v>
          </cell>
          <cell r="F909">
            <v>-4096</v>
          </cell>
          <cell r="G909">
            <v>0</v>
          </cell>
        </row>
        <row r="910">
          <cell r="B910">
            <v>74105</v>
          </cell>
          <cell r="C910" t="str">
            <v>Adm.avtale Vagle næringspark</v>
          </cell>
          <cell r="F910">
            <v>-127990</v>
          </cell>
          <cell r="G910">
            <v>-132358</v>
          </cell>
        </row>
        <row r="911">
          <cell r="A911">
            <v>7410500</v>
          </cell>
          <cell r="B911">
            <v>74105</v>
          </cell>
          <cell r="C911" t="str">
            <v>Adm.avtale Vagle næringspark</v>
          </cell>
          <cell r="D911">
            <v>7410500</v>
          </cell>
          <cell r="E911" t="str">
            <v>Adm.avtale Vagle næringspark</v>
          </cell>
          <cell r="F911">
            <v>47940</v>
          </cell>
          <cell r="G911">
            <v>0</v>
          </cell>
        </row>
        <row r="912">
          <cell r="A912">
            <v>7410550</v>
          </cell>
          <cell r="B912">
            <v>74105</v>
          </cell>
          <cell r="C912" t="str">
            <v>Adm.avtale Vagle næringspark</v>
          </cell>
          <cell r="D912">
            <v>7410550</v>
          </cell>
          <cell r="E912" t="str">
            <v>Adm.avtale Vagle næringspark - refusjon opparbeidelse private</v>
          </cell>
          <cell r="F912">
            <v>-175930</v>
          </cell>
          <cell r="G912">
            <v>-132358</v>
          </cell>
        </row>
        <row r="913">
          <cell r="B913">
            <v>74106</v>
          </cell>
          <cell r="C913" t="str">
            <v>Adm.avtale Bogafjell Vest G5, avtale om anleggsbidrag</v>
          </cell>
          <cell r="F913">
            <v>7106</v>
          </cell>
          <cell r="G913">
            <v>0</v>
          </cell>
        </row>
        <row r="914">
          <cell r="A914">
            <v>7410600</v>
          </cell>
          <cell r="B914">
            <v>74106</v>
          </cell>
          <cell r="C914" t="str">
            <v>Adm.avtale Bogafjell Vest G5, avtale om anleggsbidrag</v>
          </cell>
          <cell r="D914">
            <v>7410600</v>
          </cell>
          <cell r="E914" t="str">
            <v>Adm.avtale Bogafjell Vest G5, avtale om anleggsbidrag</v>
          </cell>
          <cell r="F914">
            <v>66321</v>
          </cell>
          <cell r="G914">
            <v>0</v>
          </cell>
        </row>
        <row r="915">
          <cell r="A915">
            <v>7410650</v>
          </cell>
          <cell r="B915">
            <v>74106</v>
          </cell>
          <cell r="C915" t="str">
            <v>Adm.avtale Bogafjell Vest G5, avtale om anleggsbidrag</v>
          </cell>
          <cell r="D915">
            <v>7410650</v>
          </cell>
          <cell r="E915" t="str">
            <v>Adm.avtale Bogafjell Vest G5, avt. om anleggsbidr - refusjon opparb private</v>
          </cell>
          <cell r="F915">
            <v>-59215</v>
          </cell>
          <cell r="G915">
            <v>0</v>
          </cell>
        </row>
        <row r="916">
          <cell r="B916">
            <v>74107</v>
          </cell>
          <cell r="C916" t="str">
            <v>Avtale om anleggsbidrag for Rossåsen Fi02</v>
          </cell>
          <cell r="F916">
            <v>101446</v>
          </cell>
          <cell r="G916">
            <v>0</v>
          </cell>
        </row>
        <row r="917">
          <cell r="A917">
            <v>7410700</v>
          </cell>
          <cell r="B917">
            <v>74107</v>
          </cell>
          <cell r="C917" t="str">
            <v>Avtale om anleggsbidrag for Rossåsen Fi02</v>
          </cell>
          <cell r="D917">
            <v>7410700</v>
          </cell>
          <cell r="E917" t="str">
            <v>Avtale om anleggsbidrag for Rossåsen Fi02</v>
          </cell>
          <cell r="F917">
            <v>507234</v>
          </cell>
          <cell r="G917">
            <v>0</v>
          </cell>
        </row>
        <row r="918">
          <cell r="A918">
            <v>7410750</v>
          </cell>
          <cell r="B918">
            <v>74107</v>
          </cell>
          <cell r="C918" t="str">
            <v>Avtale om anleggsbidrag for Rossåsen Fi02</v>
          </cell>
          <cell r="D918">
            <v>7410750</v>
          </cell>
          <cell r="E918" t="str">
            <v>Avtale om anleggsbidrag for Rossåsen Fi02 - refusjon opparb. private</v>
          </cell>
          <cell r="F918">
            <v>-405788</v>
          </cell>
          <cell r="G918">
            <v>0</v>
          </cell>
        </row>
        <row r="919">
          <cell r="B919">
            <v>74110</v>
          </cell>
          <cell r="C919" t="str">
            <v>Aase Gaard felt C, Vindmøllehagen</v>
          </cell>
          <cell r="F919">
            <v>118493</v>
          </cell>
          <cell r="G919">
            <v>0</v>
          </cell>
        </row>
        <row r="920">
          <cell r="A920">
            <v>7411000</v>
          </cell>
          <cell r="B920">
            <v>74110</v>
          </cell>
          <cell r="C920" t="str">
            <v>Aase Gaard felt C, Vindmøllehagen</v>
          </cell>
          <cell r="D920">
            <v>7411000</v>
          </cell>
          <cell r="E920" t="str">
            <v>Aase Gaard felt C, Vindmøllehagen</v>
          </cell>
          <cell r="F920">
            <v>571635</v>
          </cell>
          <cell r="G920">
            <v>0</v>
          </cell>
        </row>
        <row r="921">
          <cell r="A921">
            <v>7411050</v>
          </cell>
          <cell r="B921">
            <v>74110</v>
          </cell>
          <cell r="C921" t="str">
            <v>Aase Gaard felt C, Vindmøllehagen</v>
          </cell>
          <cell r="D921">
            <v>7411050</v>
          </cell>
          <cell r="E921" t="str">
            <v>Aase Gaard felt C, Vindmøllehagen - Refusjon opparb. private</v>
          </cell>
          <cell r="F921">
            <v>-453142</v>
          </cell>
          <cell r="G921">
            <v>0</v>
          </cell>
        </row>
        <row r="922">
          <cell r="B922">
            <v>74112</v>
          </cell>
          <cell r="C922" t="str">
            <v>Avtale om anleggsbidrag Hana B3.1</v>
          </cell>
          <cell r="F922">
            <v>-1865685</v>
          </cell>
          <cell r="G922">
            <v>-2041892</v>
          </cell>
        </row>
        <row r="923">
          <cell r="A923">
            <v>7411200</v>
          </cell>
          <cell r="B923">
            <v>74112</v>
          </cell>
          <cell r="C923" t="str">
            <v>Avtale om anleggsbidrag Hana B3.1</v>
          </cell>
          <cell r="D923">
            <v>7411200</v>
          </cell>
          <cell r="E923" t="str">
            <v>Avtale om anleggsbidrag Hana B3.1</v>
          </cell>
          <cell r="F923">
            <v>946957</v>
          </cell>
          <cell r="G923">
            <v>65921</v>
          </cell>
        </row>
        <row r="924">
          <cell r="A924">
            <v>7411250</v>
          </cell>
          <cell r="B924">
            <v>74112</v>
          </cell>
          <cell r="C924" t="str">
            <v>Avtale om anleggsbidrag Hana B3.1</v>
          </cell>
          <cell r="D924">
            <v>7411250</v>
          </cell>
          <cell r="E924" t="str">
            <v>Avtale om anleggsbidrag Hana B3.1 - refusjon opparb. private</v>
          </cell>
          <cell r="F924">
            <v>-2812642</v>
          </cell>
          <cell r="G924">
            <v>-2107813</v>
          </cell>
        </row>
        <row r="925">
          <cell r="B925">
            <v>74113</v>
          </cell>
          <cell r="C925" t="str">
            <v>Hesthammer næringsområde</v>
          </cell>
          <cell r="F925">
            <v>64946</v>
          </cell>
          <cell r="G925">
            <v>48375</v>
          </cell>
        </row>
        <row r="926">
          <cell r="A926">
            <v>7411300</v>
          </cell>
          <cell r="B926">
            <v>74113</v>
          </cell>
          <cell r="C926" t="str">
            <v>Hesthammer næringsområde</v>
          </cell>
          <cell r="D926">
            <v>7411300</v>
          </cell>
          <cell r="E926" t="str">
            <v>Hesthammer næringsområde</v>
          </cell>
          <cell r="F926">
            <v>324730</v>
          </cell>
          <cell r="G926">
            <v>241875</v>
          </cell>
        </row>
        <row r="927">
          <cell r="A927">
            <v>7411350</v>
          </cell>
          <cell r="B927">
            <v>74113</v>
          </cell>
          <cell r="C927" t="str">
            <v>Hesthammer næringsområde</v>
          </cell>
          <cell r="D927">
            <v>7411350</v>
          </cell>
          <cell r="E927" t="str">
            <v>Hesthammer næringsområde, refusjon</v>
          </cell>
          <cell r="F927">
            <v>-259784</v>
          </cell>
          <cell r="G927">
            <v>-193500</v>
          </cell>
        </row>
        <row r="928">
          <cell r="B928">
            <v>74115</v>
          </cell>
          <cell r="C928" t="str">
            <v>Skaarlia AU06, avtale om anleggsbidrag</v>
          </cell>
          <cell r="F928">
            <v>1033</v>
          </cell>
          <cell r="G928">
            <v>0</v>
          </cell>
        </row>
        <row r="929">
          <cell r="A929">
            <v>7411500</v>
          </cell>
          <cell r="B929">
            <v>74115</v>
          </cell>
          <cell r="C929" t="str">
            <v>Skaarlia AU06, avtale om anleggsbidrag</v>
          </cell>
          <cell r="D929">
            <v>7411500</v>
          </cell>
          <cell r="E929" t="str">
            <v>Skaarlia AU06, avtale om anleggsbidrag</v>
          </cell>
          <cell r="F929">
            <v>5163</v>
          </cell>
          <cell r="G929">
            <v>0</v>
          </cell>
        </row>
        <row r="930">
          <cell r="A930">
            <v>7411550</v>
          </cell>
          <cell r="B930">
            <v>74115</v>
          </cell>
          <cell r="C930" t="str">
            <v>Skaarlia AU06, avtale om anleggsbidrag</v>
          </cell>
          <cell r="D930">
            <v>7411550</v>
          </cell>
          <cell r="E930" t="str">
            <v>Skaarlia AU06, avtale om anleggsbidrag - refusjon opparb. private</v>
          </cell>
          <cell r="F930">
            <v>-4130</v>
          </cell>
          <cell r="G930">
            <v>0</v>
          </cell>
        </row>
        <row r="931">
          <cell r="B931">
            <v>74116</v>
          </cell>
          <cell r="C931" t="str">
            <v>Svømmehall Iglemyr</v>
          </cell>
          <cell r="F931">
            <v>150031</v>
          </cell>
          <cell r="G931">
            <v>-510234</v>
          </cell>
        </row>
        <row r="932">
          <cell r="A932">
            <v>7411600</v>
          </cell>
          <cell r="B932">
            <v>74116</v>
          </cell>
          <cell r="C932" t="str">
            <v>Svømmehall Iglemyr</v>
          </cell>
          <cell r="D932">
            <v>7411600</v>
          </cell>
          <cell r="E932" t="str">
            <v>Svømmehall Iglemyr</v>
          </cell>
          <cell r="F932">
            <v>5184504</v>
          </cell>
          <cell r="G932">
            <v>1586564</v>
          </cell>
        </row>
        <row r="933">
          <cell r="A933">
            <v>7411650</v>
          </cell>
          <cell r="B933">
            <v>74116</v>
          </cell>
          <cell r="C933" t="str">
            <v>Svømmehall Iglemyr</v>
          </cell>
          <cell r="D933">
            <v>7411650</v>
          </cell>
          <cell r="E933" t="str">
            <v>Svømmehall Iglemyr, refusjon</v>
          </cell>
          <cell r="F933">
            <v>-5034473</v>
          </cell>
          <cell r="G933">
            <v>-2096798</v>
          </cell>
        </row>
        <row r="934">
          <cell r="B934">
            <v>74117</v>
          </cell>
          <cell r="C934" t="str">
            <v>Kleivane B3 og B4</v>
          </cell>
          <cell r="F934">
            <v>-503101</v>
          </cell>
          <cell r="G934">
            <v>-235313</v>
          </cell>
        </row>
        <row r="935">
          <cell r="A935">
            <v>7411700</v>
          </cell>
          <cell r="B935">
            <v>74117</v>
          </cell>
          <cell r="C935" t="str">
            <v>Kleivane B3 og B4</v>
          </cell>
          <cell r="D935">
            <v>7411700</v>
          </cell>
          <cell r="E935" t="str">
            <v>Kleivane B3 og B4</v>
          </cell>
          <cell r="F935">
            <v>2418492</v>
          </cell>
          <cell r="G935">
            <v>0</v>
          </cell>
        </row>
        <row r="936">
          <cell r="A936">
            <v>7411750</v>
          </cell>
          <cell r="B936">
            <v>74117</v>
          </cell>
          <cell r="C936" t="str">
            <v>Kleivane B3 og B4</v>
          </cell>
          <cell r="D936">
            <v>7411750</v>
          </cell>
          <cell r="E936" t="str">
            <v>Kleivane B3 og B4, refusjon</v>
          </cell>
          <cell r="F936">
            <v>-2921593</v>
          </cell>
          <cell r="G936">
            <v>-235313</v>
          </cell>
        </row>
        <row r="937">
          <cell r="B937">
            <v>74118</v>
          </cell>
          <cell r="C937" t="str">
            <v>Sørbø B01 og B03</v>
          </cell>
          <cell r="F937">
            <v>513671</v>
          </cell>
          <cell r="G937">
            <v>109127</v>
          </cell>
        </row>
        <row r="938">
          <cell r="A938">
            <v>7411800</v>
          </cell>
          <cell r="B938">
            <v>74118</v>
          </cell>
          <cell r="C938" t="str">
            <v>Sørbø B01 og B03</v>
          </cell>
          <cell r="D938">
            <v>7411800</v>
          </cell>
          <cell r="E938" t="str">
            <v>Sørbø B01 og B03</v>
          </cell>
          <cell r="F938">
            <v>3713258</v>
          </cell>
          <cell r="G938">
            <v>473884</v>
          </cell>
        </row>
        <row r="939">
          <cell r="A939">
            <v>7411850</v>
          </cell>
          <cell r="B939">
            <v>74118</v>
          </cell>
          <cell r="C939" t="str">
            <v>Sørbø B01 og B03</v>
          </cell>
          <cell r="D939">
            <v>7411850</v>
          </cell>
          <cell r="E939" t="str">
            <v>Sørbø B01 og B03, refusjon</v>
          </cell>
          <cell r="F939">
            <v>-3199587</v>
          </cell>
          <cell r="G939">
            <v>-364757</v>
          </cell>
        </row>
        <row r="940">
          <cell r="B940">
            <v>74119</v>
          </cell>
          <cell r="C940" t="str">
            <v>Sørbøhagane HUP1</v>
          </cell>
          <cell r="F940">
            <v>1848899</v>
          </cell>
          <cell r="G940">
            <v>-265270</v>
          </cell>
        </row>
        <row r="941">
          <cell r="A941">
            <v>7411900</v>
          </cell>
          <cell r="B941">
            <v>74119</v>
          </cell>
          <cell r="C941" t="str">
            <v>Sørbøhagane HUP1</v>
          </cell>
          <cell r="D941">
            <v>7411900</v>
          </cell>
          <cell r="E941" t="str">
            <v>Sørbøhagane HUP1</v>
          </cell>
          <cell r="F941">
            <v>2998329</v>
          </cell>
          <cell r="G941">
            <v>0</v>
          </cell>
        </row>
        <row r="942">
          <cell r="A942">
            <v>7411950</v>
          </cell>
          <cell r="B942">
            <v>74119</v>
          </cell>
          <cell r="C942" t="str">
            <v>Sørbøhagane HUP1</v>
          </cell>
          <cell r="D942">
            <v>7411950</v>
          </cell>
          <cell r="E942" t="str">
            <v>Sørbøhagane HUP1, refusjon</v>
          </cell>
          <cell r="F942">
            <v>-1149429</v>
          </cell>
          <cell r="G942">
            <v>-265270</v>
          </cell>
        </row>
        <row r="943">
          <cell r="B943">
            <v>74120</v>
          </cell>
          <cell r="C943" t="str">
            <v>Ho17 Hesthammaren Hommersåk</v>
          </cell>
          <cell r="F943">
            <v>2187496</v>
          </cell>
          <cell r="G943">
            <v>1538763</v>
          </cell>
        </row>
        <row r="944">
          <cell r="A944">
            <v>7412000</v>
          </cell>
          <cell r="B944">
            <v>74120</v>
          </cell>
          <cell r="C944" t="str">
            <v>Ho17 Hesthammaren Hommersåk</v>
          </cell>
          <cell r="D944">
            <v>7412000</v>
          </cell>
          <cell r="E944" t="str">
            <v>Ho17 Hesthammaren Hommersåk</v>
          </cell>
          <cell r="F944">
            <v>10137957</v>
          </cell>
          <cell r="G944">
            <v>1538763</v>
          </cell>
        </row>
        <row r="945">
          <cell r="A945">
            <v>7412050</v>
          </cell>
          <cell r="B945">
            <v>74120</v>
          </cell>
          <cell r="C945" t="str">
            <v>Ho17 Hesthammaren Hommersåk</v>
          </cell>
          <cell r="D945">
            <v>7412050</v>
          </cell>
          <cell r="E945" t="str">
            <v>Ho17 Hesthammaren Hommersåk, refusjon</v>
          </cell>
          <cell r="F945">
            <v>-7950461</v>
          </cell>
          <cell r="G945">
            <v>0</v>
          </cell>
        </row>
        <row r="946">
          <cell r="B946">
            <v>74121</v>
          </cell>
          <cell r="C946" t="str">
            <v>Høle HØ05, nytt boligfelt delfelt 1</v>
          </cell>
          <cell r="F946">
            <v>114714</v>
          </cell>
          <cell r="G946">
            <v>91559</v>
          </cell>
        </row>
        <row r="947">
          <cell r="A947">
            <v>7412100</v>
          </cell>
          <cell r="B947">
            <v>74121</v>
          </cell>
          <cell r="C947" t="str">
            <v>Høle HØ05, nytt boligfelt delfelt 1</v>
          </cell>
          <cell r="D947">
            <v>7412100</v>
          </cell>
          <cell r="E947" t="str">
            <v>Høle HØ05, nytt boligfelt delfelt 1</v>
          </cell>
          <cell r="F947">
            <v>602236</v>
          </cell>
          <cell r="G947">
            <v>486463</v>
          </cell>
        </row>
        <row r="948">
          <cell r="A948">
            <v>7412150</v>
          </cell>
          <cell r="B948">
            <v>74121</v>
          </cell>
          <cell r="C948" t="str">
            <v>Høle HØ05, nytt boligfelt delfelt 1</v>
          </cell>
          <cell r="D948">
            <v>7412150</v>
          </cell>
          <cell r="E948" t="str">
            <v>Høle HØ05, nytt boligfelt delfelt 1, refusjon</v>
          </cell>
          <cell r="F948">
            <v>-487522</v>
          </cell>
          <cell r="G948">
            <v>-394904</v>
          </cell>
        </row>
        <row r="949">
          <cell r="B949">
            <v>74122</v>
          </cell>
          <cell r="C949" t="str">
            <v>Kleivane B2 og G2</v>
          </cell>
          <cell r="F949">
            <v>1461718</v>
          </cell>
          <cell r="G949">
            <v>2623754</v>
          </cell>
        </row>
        <row r="950">
          <cell r="A950">
            <v>7412200</v>
          </cell>
          <cell r="B950">
            <v>74122</v>
          </cell>
          <cell r="C950" t="str">
            <v>Kleivane B2 og G2</v>
          </cell>
          <cell r="D950">
            <v>7412200</v>
          </cell>
          <cell r="E950" t="str">
            <v>Kleivane B2 og G2</v>
          </cell>
          <cell r="F950">
            <v>8131098</v>
          </cell>
          <cell r="G950">
            <v>2623754</v>
          </cell>
        </row>
        <row r="951">
          <cell r="A951">
            <v>7412250</v>
          </cell>
          <cell r="B951">
            <v>74122</v>
          </cell>
          <cell r="C951" t="str">
            <v>Kleivane B2 og G2</v>
          </cell>
          <cell r="D951">
            <v>7412250</v>
          </cell>
          <cell r="E951" t="str">
            <v>Kleivane B2 og G2, refusjon</v>
          </cell>
          <cell r="F951">
            <v>-6669380</v>
          </cell>
          <cell r="G951">
            <v>0</v>
          </cell>
        </row>
        <row r="952">
          <cell r="B952">
            <v>74124</v>
          </cell>
          <cell r="C952" t="str">
            <v>Boligfelt Leite</v>
          </cell>
          <cell r="F952">
            <v>1694232</v>
          </cell>
          <cell r="G952">
            <v>0</v>
          </cell>
        </row>
        <row r="953">
          <cell r="A953">
            <v>7412400</v>
          </cell>
          <cell r="B953">
            <v>74124</v>
          </cell>
          <cell r="C953" t="str">
            <v>Boligfelt Leite</v>
          </cell>
          <cell r="D953">
            <v>7412400</v>
          </cell>
          <cell r="E953" t="str">
            <v>Boligfelt Leite</v>
          </cell>
          <cell r="F953">
            <v>1694232</v>
          </cell>
          <cell r="G953">
            <v>0</v>
          </cell>
        </row>
        <row r="954">
          <cell r="B954">
            <v>75029</v>
          </cell>
          <cell r="C954" t="str">
            <v>VA-ledninger Ims-Bersagel</v>
          </cell>
          <cell r="F954">
            <v>-100000</v>
          </cell>
          <cell r="G954">
            <v>0</v>
          </cell>
        </row>
        <row r="955">
          <cell r="A955">
            <v>7502903</v>
          </cell>
          <cell r="B955">
            <v>75029</v>
          </cell>
          <cell r="C955" t="str">
            <v>VA-ledninger Ims-Bersagel</v>
          </cell>
          <cell r="D955">
            <v>7502903</v>
          </cell>
          <cell r="E955" t="str">
            <v>VA-ledninger Ims-Bersagel, avløp</v>
          </cell>
          <cell r="F955">
            <v>0</v>
          </cell>
          <cell r="G955">
            <v>50000</v>
          </cell>
        </row>
        <row r="956">
          <cell r="A956">
            <v>7502950</v>
          </cell>
          <cell r="B956">
            <v>75029</v>
          </cell>
          <cell r="C956" t="str">
            <v>VA-ledninger Ims-Bersagel</v>
          </cell>
          <cell r="D956">
            <v>7502950</v>
          </cell>
          <cell r="E956" t="str">
            <v>VA-ledninger Ims-Bersagel</v>
          </cell>
          <cell r="F956">
            <v>-100000</v>
          </cell>
          <cell r="G956">
            <v>-50000</v>
          </cell>
        </row>
        <row r="957">
          <cell r="B957">
            <v>75041</v>
          </cell>
          <cell r="C957" t="str">
            <v>Optimalisering av vannforsyning Hommersåk</v>
          </cell>
          <cell r="F957">
            <v>21060</v>
          </cell>
          <cell r="G957">
            <v>11600000</v>
          </cell>
        </row>
        <row r="958">
          <cell r="A958">
            <v>7504199</v>
          </cell>
          <cell r="B958">
            <v>75041</v>
          </cell>
          <cell r="C958" t="str">
            <v>Optimalisering av vannforsyning Hommersåk</v>
          </cell>
          <cell r="D958">
            <v>7504199</v>
          </cell>
          <cell r="E958" t="str">
            <v>Etab. av hovedvannledning Hommersåk</v>
          </cell>
          <cell r="F958">
            <v>21060</v>
          </cell>
          <cell r="G958">
            <v>11600000</v>
          </cell>
        </row>
        <row r="959">
          <cell r="B959">
            <v>75060</v>
          </cell>
          <cell r="C959" t="str">
            <v>Kulvert Stangelandsåna</v>
          </cell>
          <cell r="F959">
            <v>11404132</v>
          </cell>
          <cell r="G959">
            <v>17167000</v>
          </cell>
        </row>
        <row r="960">
          <cell r="A960">
            <v>7506001</v>
          </cell>
          <cell r="B960">
            <v>75060</v>
          </cell>
          <cell r="C960" t="str">
            <v>Kulvert Stangelandsåna</v>
          </cell>
          <cell r="D960">
            <v>7506001</v>
          </cell>
          <cell r="E960" t="str">
            <v>Kulvert Stangelandsåna, vei</v>
          </cell>
          <cell r="F960">
            <v>82164</v>
          </cell>
          <cell r="G960">
            <v>0</v>
          </cell>
        </row>
        <row r="961">
          <cell r="A961">
            <v>7506003</v>
          </cell>
          <cell r="B961">
            <v>75060</v>
          </cell>
          <cell r="C961" t="str">
            <v>Kulvert Stangelandsåna</v>
          </cell>
          <cell r="D961">
            <v>7506003</v>
          </cell>
          <cell r="E961" t="str">
            <v>Kulvert Stangelandsåna, avløp</v>
          </cell>
          <cell r="F961">
            <v>459505</v>
          </cell>
          <cell r="G961">
            <v>0</v>
          </cell>
        </row>
        <row r="962">
          <cell r="A962">
            <v>7506013</v>
          </cell>
          <cell r="B962">
            <v>75060</v>
          </cell>
          <cell r="C962" t="str">
            <v>Kulvert Stangelandsåna</v>
          </cell>
          <cell r="D962">
            <v>7506013</v>
          </cell>
          <cell r="E962" t="str">
            <v>Kulvert Stangelandsåna, avløp, etappe 2</v>
          </cell>
          <cell r="F962">
            <v>6390732</v>
          </cell>
          <cell r="G962">
            <v>0</v>
          </cell>
        </row>
        <row r="963">
          <cell r="A963">
            <v>7506014</v>
          </cell>
          <cell r="B963">
            <v>75060</v>
          </cell>
          <cell r="C963" t="str">
            <v>Kulvert Stangelandsåna</v>
          </cell>
          <cell r="D963">
            <v>7506014</v>
          </cell>
          <cell r="E963" t="str">
            <v>Fortau Lunden</v>
          </cell>
          <cell r="F963">
            <v>1605550</v>
          </cell>
          <cell r="G963">
            <v>1387000</v>
          </cell>
        </row>
        <row r="964">
          <cell r="A964">
            <v>7506015</v>
          </cell>
          <cell r="B964">
            <v>75060</v>
          </cell>
          <cell r="C964" t="str">
            <v>Kulvert Stangelandsåna</v>
          </cell>
          <cell r="D964">
            <v>7506015</v>
          </cell>
          <cell r="E964" t="str">
            <v>Åpning Stangelandsåna etappe 3, prosjektstyring</v>
          </cell>
          <cell r="F964">
            <v>2692016</v>
          </cell>
          <cell r="G964">
            <v>0</v>
          </cell>
        </row>
        <row r="965">
          <cell r="A965">
            <v>7506022</v>
          </cell>
          <cell r="B965">
            <v>75060</v>
          </cell>
          <cell r="C965" t="str">
            <v>Kulvert Stangelandsåna</v>
          </cell>
          <cell r="D965">
            <v>7506022</v>
          </cell>
          <cell r="E965" t="str">
            <v>Åpning Stangelandsåna etappe 3, vann</v>
          </cell>
          <cell r="F965">
            <v>1055032</v>
          </cell>
          <cell r="G965">
            <v>0</v>
          </cell>
        </row>
        <row r="966">
          <cell r="A966">
            <v>7506023</v>
          </cell>
          <cell r="B966">
            <v>75060</v>
          </cell>
          <cell r="C966" t="str">
            <v>Kulvert Stangelandsåna</v>
          </cell>
          <cell r="D966">
            <v>7506023</v>
          </cell>
          <cell r="E966" t="str">
            <v>Åpning Stangelandsåna etappe 3, avløp</v>
          </cell>
          <cell r="F966">
            <v>904134</v>
          </cell>
          <cell r="G966">
            <v>0</v>
          </cell>
        </row>
        <row r="967">
          <cell r="A967">
            <v>7506051</v>
          </cell>
          <cell r="B967">
            <v>75060</v>
          </cell>
          <cell r="C967" t="str">
            <v>Kulvert Stangelandsåna</v>
          </cell>
          <cell r="D967">
            <v>7506051</v>
          </cell>
          <cell r="E967" t="str">
            <v>Møllekvartalet, refusjon</v>
          </cell>
          <cell r="F967">
            <v>-705000</v>
          </cell>
          <cell r="G967">
            <v>0</v>
          </cell>
        </row>
        <row r="968">
          <cell r="A968">
            <v>7506052</v>
          </cell>
          <cell r="B968">
            <v>75060</v>
          </cell>
          <cell r="C968" t="str">
            <v>Kulvert Stangelandsåna</v>
          </cell>
          <cell r="D968">
            <v>7506052</v>
          </cell>
          <cell r="E968" t="str">
            <v>Rådhustomta, refusjon</v>
          </cell>
          <cell r="F968">
            <v>-565000</v>
          </cell>
          <cell r="G968">
            <v>0</v>
          </cell>
        </row>
        <row r="969">
          <cell r="A969">
            <v>7506053</v>
          </cell>
          <cell r="B969">
            <v>75060</v>
          </cell>
          <cell r="C969" t="str">
            <v>Kulvert Stangelandsåna</v>
          </cell>
          <cell r="D969">
            <v>7506053</v>
          </cell>
          <cell r="E969" t="str">
            <v>Jærveien 12 - refusjon</v>
          </cell>
          <cell r="F969">
            <v>-515000</v>
          </cell>
          <cell r="G969">
            <v>0</v>
          </cell>
        </row>
        <row r="970">
          <cell r="A970">
            <v>7506099</v>
          </cell>
          <cell r="B970">
            <v>75060</v>
          </cell>
          <cell r="C970" t="str">
            <v>Kulvert Stangelandsåna</v>
          </cell>
          <cell r="D970">
            <v>7506099</v>
          </cell>
          <cell r="E970" t="str">
            <v>Kulvert Stangelandsåna</v>
          </cell>
          <cell r="F970">
            <v>0</v>
          </cell>
          <cell r="G970">
            <v>15780000</v>
          </cell>
        </row>
        <row r="971">
          <cell r="B971">
            <v>75062</v>
          </cell>
          <cell r="C971" t="str">
            <v>Klimatilpasning, OFU</v>
          </cell>
          <cell r="F971">
            <v>280000</v>
          </cell>
          <cell r="G971">
            <v>524000</v>
          </cell>
        </row>
        <row r="972">
          <cell r="A972">
            <v>7506201</v>
          </cell>
          <cell r="B972">
            <v>75062</v>
          </cell>
          <cell r="C972" t="str">
            <v>Klimatilpasning, OFU</v>
          </cell>
          <cell r="D972">
            <v>7506201</v>
          </cell>
          <cell r="E972" t="str">
            <v>Oppfølging OFU kontrakt</v>
          </cell>
          <cell r="F972">
            <v>190000</v>
          </cell>
          <cell r="G972">
            <v>524000</v>
          </cell>
        </row>
        <row r="973">
          <cell r="A973">
            <v>7506299</v>
          </cell>
          <cell r="B973">
            <v>75062</v>
          </cell>
          <cell r="C973" t="str">
            <v>Klimatilpasning, OFU</v>
          </cell>
          <cell r="D973">
            <v>7506299</v>
          </cell>
          <cell r="E973" t="str">
            <v>Klimatilpasning, OFU</v>
          </cell>
          <cell r="F973">
            <v>90000</v>
          </cell>
          <cell r="G973">
            <v>0</v>
          </cell>
        </row>
        <row r="974">
          <cell r="B974">
            <v>75064</v>
          </cell>
          <cell r="C974" t="str">
            <v>Roald Amundsensgate - trafikksikkerhet</v>
          </cell>
          <cell r="F974">
            <v>20859</v>
          </cell>
          <cell r="G974">
            <v>0</v>
          </cell>
        </row>
        <row r="975">
          <cell r="A975">
            <v>7506401</v>
          </cell>
          <cell r="B975">
            <v>75064</v>
          </cell>
          <cell r="C975" t="str">
            <v>Roald Amundsensgate - trafikksikkerhet</v>
          </cell>
          <cell r="D975">
            <v>7506401</v>
          </cell>
          <cell r="E975" t="str">
            <v>RAgt. Kollektivprioritering del 1 og 2</v>
          </cell>
          <cell r="F975">
            <v>20859</v>
          </cell>
          <cell r="G975">
            <v>0</v>
          </cell>
        </row>
        <row r="976">
          <cell r="B976">
            <v>75070</v>
          </cell>
          <cell r="C976" t="str">
            <v>Klimatilpassning</v>
          </cell>
          <cell r="F976">
            <v>1165332</v>
          </cell>
          <cell r="G976">
            <v>7617000</v>
          </cell>
        </row>
        <row r="977">
          <cell r="A977">
            <v>7507001</v>
          </cell>
          <cell r="B977">
            <v>75070</v>
          </cell>
          <cell r="C977" t="str">
            <v>Klimatilpassning</v>
          </cell>
          <cell r="D977">
            <v>7507001</v>
          </cell>
          <cell r="E977" t="str">
            <v>Klimatilpasning - Overvannsløsninger Eidsvoldsgata</v>
          </cell>
          <cell r="F977">
            <v>395274</v>
          </cell>
          <cell r="G977">
            <v>0</v>
          </cell>
        </row>
        <row r="978">
          <cell r="A978">
            <v>7507002</v>
          </cell>
          <cell r="B978">
            <v>75070</v>
          </cell>
          <cell r="C978" t="str">
            <v>Klimatilpassning</v>
          </cell>
          <cell r="D978">
            <v>7507002</v>
          </cell>
          <cell r="E978" t="str">
            <v>Klimatilpasning - Plan for overvann i sentrum</v>
          </cell>
          <cell r="F978">
            <v>460772</v>
          </cell>
          <cell r="G978">
            <v>0</v>
          </cell>
        </row>
        <row r="979">
          <cell r="A979">
            <v>7507003</v>
          </cell>
          <cell r="B979">
            <v>75070</v>
          </cell>
          <cell r="C979" t="str">
            <v>Klimatilpassning</v>
          </cell>
          <cell r="D979">
            <v>7507003</v>
          </cell>
          <cell r="E979" t="str">
            <v>Åpne overvannsløsninger Ruten</v>
          </cell>
          <cell r="F979">
            <v>20100</v>
          </cell>
          <cell r="G979">
            <v>0</v>
          </cell>
        </row>
        <row r="980">
          <cell r="A980">
            <v>7507099</v>
          </cell>
          <cell r="B980">
            <v>75070</v>
          </cell>
          <cell r="C980" t="str">
            <v>Klimatilpassning</v>
          </cell>
          <cell r="D980">
            <v>7507099</v>
          </cell>
          <cell r="E980" t="str">
            <v>Klimatilpassing</v>
          </cell>
          <cell r="F980">
            <v>289186</v>
          </cell>
          <cell r="G980">
            <v>7617000</v>
          </cell>
        </row>
        <row r="981">
          <cell r="B981">
            <v>75071</v>
          </cell>
          <cell r="C981" t="str">
            <v>ENØK-tiltak tekniske installasjoner</v>
          </cell>
          <cell r="F981">
            <v>522164</v>
          </cell>
          <cell r="G981">
            <v>5500000</v>
          </cell>
        </row>
        <row r="982">
          <cell r="A982">
            <v>7507199</v>
          </cell>
          <cell r="B982">
            <v>75071</v>
          </cell>
          <cell r="C982" t="str">
            <v>ENØK-tiltak tekniske installasjoner</v>
          </cell>
          <cell r="D982">
            <v>7507199</v>
          </cell>
          <cell r="E982" t="str">
            <v>Enøk-tiltak tekniske installasjoner</v>
          </cell>
          <cell r="F982">
            <v>522164</v>
          </cell>
          <cell r="G982">
            <v>5500000</v>
          </cell>
        </row>
        <row r="983">
          <cell r="B983">
            <v>75074</v>
          </cell>
          <cell r="C983" t="str">
            <v>Parkveien nord</v>
          </cell>
          <cell r="F983">
            <v>-429667</v>
          </cell>
          <cell r="G983">
            <v>0</v>
          </cell>
        </row>
        <row r="984">
          <cell r="A984">
            <v>7507450</v>
          </cell>
          <cell r="B984">
            <v>75074</v>
          </cell>
          <cell r="C984" t="str">
            <v>Parkveien nord</v>
          </cell>
          <cell r="D984">
            <v>7507450</v>
          </cell>
          <cell r="E984" t="str">
            <v>Parkveien nord - kostnadsbidrag</v>
          </cell>
          <cell r="F984">
            <v>-429667</v>
          </cell>
          <cell r="G984">
            <v>0</v>
          </cell>
        </row>
        <row r="985">
          <cell r="B985">
            <v>75076</v>
          </cell>
          <cell r="C985" t="str">
            <v>Sanering Skeianeområdet, Skogsbakken, Kiprå med flere</v>
          </cell>
          <cell r="F985">
            <v>20389108</v>
          </cell>
          <cell r="G985">
            <v>16682000</v>
          </cell>
        </row>
        <row r="986">
          <cell r="A986">
            <v>7507601</v>
          </cell>
          <cell r="B986">
            <v>75076</v>
          </cell>
          <cell r="C986" t="str">
            <v>Sanering Skeianeområdet, Skogsbakken, Kiprå med flere</v>
          </cell>
          <cell r="D986">
            <v>7507601</v>
          </cell>
          <cell r="E986" t="str">
            <v>Sanering VA-ledninger - nedre Skogsbakken, søndre Kiprå</v>
          </cell>
          <cell r="F986">
            <v>14463430</v>
          </cell>
          <cell r="G986">
            <v>0</v>
          </cell>
        </row>
        <row r="987">
          <cell r="A987">
            <v>7507610</v>
          </cell>
          <cell r="B987">
            <v>75076</v>
          </cell>
          <cell r="C987" t="str">
            <v>Sanering Skeianeområdet, Skogsbakken, Kiprå med flere</v>
          </cell>
          <cell r="D987">
            <v>7507610</v>
          </cell>
          <cell r="E987" t="str">
            <v>VA-sanering Kapellveien</v>
          </cell>
          <cell r="F987">
            <v>5913789</v>
          </cell>
          <cell r="G987">
            <v>0</v>
          </cell>
        </row>
        <row r="988">
          <cell r="A988">
            <v>7507699</v>
          </cell>
          <cell r="B988">
            <v>75076</v>
          </cell>
          <cell r="C988" t="str">
            <v>Sanering Skeianeområdet, Skogsbakken, Kiprå med flere</v>
          </cell>
          <cell r="D988">
            <v>7507699</v>
          </cell>
          <cell r="E988" t="str">
            <v>Sanering Skeianeområdet, Skogsbakken, Kiprå med flere</v>
          </cell>
          <cell r="F988">
            <v>11889</v>
          </cell>
          <cell r="G988">
            <v>16682000</v>
          </cell>
        </row>
        <row r="989">
          <cell r="B989">
            <v>75078</v>
          </cell>
          <cell r="C989" t="str">
            <v>Hovebakken - Sanering og omlegging VA</v>
          </cell>
          <cell r="F989">
            <v>165515</v>
          </cell>
          <cell r="G989">
            <v>750000</v>
          </cell>
        </row>
        <row r="990">
          <cell r="A990">
            <v>7507899</v>
          </cell>
          <cell r="B990">
            <v>75078</v>
          </cell>
          <cell r="C990" t="str">
            <v>Hovebakken - Sanering og omlegging VA</v>
          </cell>
          <cell r="D990">
            <v>7507899</v>
          </cell>
          <cell r="E990" t="str">
            <v>Hovebakken - Sanering og omlegging VA, budsjett</v>
          </cell>
          <cell r="F990">
            <v>165515</v>
          </cell>
          <cell r="G990">
            <v>750000</v>
          </cell>
        </row>
        <row r="991">
          <cell r="B991">
            <v>75079</v>
          </cell>
          <cell r="C991" t="str">
            <v>VA-anlegg Ruten</v>
          </cell>
          <cell r="F991">
            <v>9551</v>
          </cell>
          <cell r="G991">
            <v>2600000</v>
          </cell>
        </row>
        <row r="992">
          <cell r="A992">
            <v>7507999</v>
          </cell>
          <cell r="B992">
            <v>75079</v>
          </cell>
          <cell r="C992" t="str">
            <v>VA-anlegg Ruten</v>
          </cell>
          <cell r="D992">
            <v>7507999</v>
          </cell>
          <cell r="E992" t="str">
            <v>VA-anlegg Ruten</v>
          </cell>
          <cell r="F992">
            <v>9551</v>
          </cell>
          <cell r="G992">
            <v>2600000</v>
          </cell>
        </row>
        <row r="993">
          <cell r="B993">
            <v>75084</v>
          </cell>
          <cell r="C993" t="str">
            <v>Teknisk utstyr avløpsnett; pumping, slamsuging osv</v>
          </cell>
          <cell r="F993">
            <v>-157067</v>
          </cell>
          <cell r="G993">
            <v>5000000</v>
          </cell>
        </row>
        <row r="994">
          <cell r="A994">
            <v>7508499</v>
          </cell>
          <cell r="B994">
            <v>75084</v>
          </cell>
          <cell r="C994" t="str">
            <v>Teknisk utstyr avløpsnett; pumping, slamsuging osv</v>
          </cell>
          <cell r="D994">
            <v>7508499</v>
          </cell>
          <cell r="E994" t="str">
            <v>Teknisk utstyr avløpsnett; pumping, slamsuging osv</v>
          </cell>
          <cell r="F994">
            <v>-157067</v>
          </cell>
          <cell r="G994">
            <v>5000000</v>
          </cell>
        </row>
        <row r="995">
          <cell r="B995">
            <v>75087</v>
          </cell>
          <cell r="C995" t="str">
            <v>Omlegging og oppgradering av ledningsnett i forbindelse med etablering av bussve</v>
          </cell>
          <cell r="F995">
            <v>11660</v>
          </cell>
          <cell r="G995">
            <v>0</v>
          </cell>
        </row>
        <row r="996">
          <cell r="A996">
            <v>7508799</v>
          </cell>
          <cell r="B996">
            <v>75087</v>
          </cell>
          <cell r="C996" t="str">
            <v>Omlegging og oppgradering av ledningsnett i forbindelse med etablering av bussve</v>
          </cell>
          <cell r="D996">
            <v>7508799</v>
          </cell>
          <cell r="E996" t="str">
            <v>Omlegging og oppgradering av ledningsnett i forbindelse med etablering av bussve</v>
          </cell>
          <cell r="F996">
            <v>11660</v>
          </cell>
          <cell r="G996">
            <v>0</v>
          </cell>
        </row>
        <row r="997">
          <cell r="B997">
            <v>75091</v>
          </cell>
          <cell r="C997" t="str">
            <v>Vannledning Foss Eikeland</v>
          </cell>
          <cell r="F997">
            <v>3325991</v>
          </cell>
          <cell r="G997">
            <v>3500000</v>
          </cell>
        </row>
        <row r="998">
          <cell r="A998">
            <v>7509102</v>
          </cell>
          <cell r="B998">
            <v>75091</v>
          </cell>
          <cell r="C998" t="str">
            <v>Vannledning Foss Eikeland</v>
          </cell>
          <cell r="D998">
            <v>7509102</v>
          </cell>
          <cell r="E998" t="str">
            <v>Flytting av vann-og avløpsledn. i forb. fylkesvei 505, Skjæveland-Foss-Eikeland</v>
          </cell>
          <cell r="F998">
            <v>3325991</v>
          </cell>
          <cell r="G998">
            <v>7763000</v>
          </cell>
        </row>
        <row r="999">
          <cell r="A999">
            <v>7509199</v>
          </cell>
          <cell r="B999">
            <v>75091</v>
          </cell>
          <cell r="C999" t="str">
            <v>Vannledning Foss Eikeland</v>
          </cell>
          <cell r="D999">
            <v>7509199</v>
          </cell>
          <cell r="E999" t="str">
            <v>Vannledning Foss Eikeland</v>
          </cell>
          <cell r="F999">
            <v>0</v>
          </cell>
          <cell r="G999">
            <v>-4263000</v>
          </cell>
        </row>
        <row r="1000">
          <cell r="B1000">
            <v>75092</v>
          </cell>
          <cell r="C1000" t="str">
            <v>Vatneleiren</v>
          </cell>
          <cell r="F1000">
            <v>81949</v>
          </cell>
          <cell r="G1000">
            <v>82000</v>
          </cell>
        </row>
        <row r="1001">
          <cell r="A1001">
            <v>7509299</v>
          </cell>
          <cell r="B1001">
            <v>75092</v>
          </cell>
          <cell r="C1001" t="str">
            <v>Vatneleiren</v>
          </cell>
          <cell r="D1001">
            <v>7509299</v>
          </cell>
          <cell r="E1001" t="str">
            <v>Vatneleiren</v>
          </cell>
          <cell r="F1001">
            <v>81949</v>
          </cell>
          <cell r="G1001">
            <v>82000</v>
          </cell>
        </row>
        <row r="1002">
          <cell r="B1002">
            <v>75094</v>
          </cell>
          <cell r="C1002" t="str">
            <v>Tiltakspakke 2017, investering</v>
          </cell>
          <cell r="F1002">
            <v>99744</v>
          </cell>
          <cell r="G1002">
            <v>-394000</v>
          </cell>
        </row>
        <row r="1003">
          <cell r="A1003">
            <v>7509411</v>
          </cell>
          <cell r="B1003">
            <v>75094</v>
          </cell>
          <cell r="C1003" t="str">
            <v>Tiltakspakke 2017, investering</v>
          </cell>
          <cell r="D1003">
            <v>7509411</v>
          </cell>
          <cell r="E1003" t="str">
            <v>Alsvik P-plass utvidelse</v>
          </cell>
          <cell r="F1003">
            <v>99744</v>
          </cell>
          <cell r="G1003">
            <v>0</v>
          </cell>
        </row>
        <row r="1004">
          <cell r="A1004">
            <v>7509499</v>
          </cell>
          <cell r="B1004">
            <v>75094</v>
          </cell>
          <cell r="C1004" t="str">
            <v>Tiltakspakke 2017, investering</v>
          </cell>
          <cell r="D1004">
            <v>7509499</v>
          </cell>
          <cell r="E1004" t="str">
            <v>Tiltakspakke 2017, budsjett</v>
          </cell>
          <cell r="F1004">
            <v>0</v>
          </cell>
          <cell r="G1004">
            <v>-394000</v>
          </cell>
        </row>
        <row r="1005">
          <cell r="B1005">
            <v>75095</v>
          </cell>
          <cell r="C1005" t="str">
            <v>Omlegging avløpsnett sentrum, Ålgårdskloakken</v>
          </cell>
          <cell r="F1005">
            <v>24960870</v>
          </cell>
          <cell r="G1005">
            <v>27345000</v>
          </cell>
        </row>
        <row r="1006">
          <cell r="A1006">
            <v>7509501</v>
          </cell>
          <cell r="B1006">
            <v>75095</v>
          </cell>
          <cell r="C1006" t="str">
            <v>Omlegging avløpsnett sentrum, Ålgårdskloakken</v>
          </cell>
          <cell r="D1006">
            <v>7509501</v>
          </cell>
          <cell r="E1006" t="str">
            <v>Oppgradering av avløpsnettet i sentrum, tilp. eks. spillvannsledn. til ny bruk</v>
          </cell>
          <cell r="F1006">
            <v>4581</v>
          </cell>
          <cell r="G1006">
            <v>0</v>
          </cell>
        </row>
        <row r="1007">
          <cell r="A1007">
            <v>7509502</v>
          </cell>
          <cell r="B1007">
            <v>75095</v>
          </cell>
          <cell r="C1007" t="str">
            <v>Omlegging avløpsnett sentrum, Ålgårdskloakken</v>
          </cell>
          <cell r="D1007">
            <v>7509502</v>
          </cell>
          <cell r="E1007" t="str">
            <v>Omlegging hovedkloakken på strekn. Ganddalsgaten-Vågsgata</v>
          </cell>
          <cell r="F1007">
            <v>419256</v>
          </cell>
          <cell r="G1007">
            <v>27345000</v>
          </cell>
        </row>
        <row r="1008">
          <cell r="A1008">
            <v>7509503</v>
          </cell>
          <cell r="B1008">
            <v>75095</v>
          </cell>
          <cell r="C1008" t="str">
            <v>Omlegging avløpsnett sentrum, Ålgårdskloakken</v>
          </cell>
          <cell r="D1008">
            <v>7509503</v>
          </cell>
          <cell r="E1008" t="str">
            <v>Omlegging og oppgradering av overvannsinfrastruktur og flomv i sentr ved Langgt</v>
          </cell>
          <cell r="F1008">
            <v>513088</v>
          </cell>
          <cell r="G1008">
            <v>0</v>
          </cell>
        </row>
        <row r="1009">
          <cell r="A1009">
            <v>7509504</v>
          </cell>
          <cell r="B1009">
            <v>75095</v>
          </cell>
          <cell r="C1009" t="str">
            <v>Omlegging avløpsnett sentrum, Ålgårdskloakken</v>
          </cell>
          <cell r="D1009">
            <v>7509504</v>
          </cell>
          <cell r="E1009" t="str">
            <v>Omlegging hovedavløpsleding etappe 1</v>
          </cell>
          <cell r="F1009">
            <v>3000</v>
          </cell>
          <cell r="G1009">
            <v>0</v>
          </cell>
        </row>
        <row r="1010">
          <cell r="A1010">
            <v>7509510</v>
          </cell>
          <cell r="B1010">
            <v>75095</v>
          </cell>
          <cell r="C1010" t="str">
            <v>Omlegging avløpsnett sentrum, Ålgårdskloakken</v>
          </cell>
          <cell r="D1010">
            <v>7509510</v>
          </cell>
          <cell r="E1010" t="str">
            <v>Hovedavløpsledning, Vågsgata</v>
          </cell>
          <cell r="F1010">
            <v>24020946</v>
          </cell>
          <cell r="G1010">
            <v>0</v>
          </cell>
        </row>
        <row r="1011">
          <cell r="B1011">
            <v>75096</v>
          </cell>
          <cell r="C1011" t="str">
            <v>BYTE - Tiltakspakke 2020 investering</v>
          </cell>
          <cell r="F1011">
            <v>58454</v>
          </cell>
          <cell r="G1011">
            <v>0</v>
          </cell>
        </row>
        <row r="1012">
          <cell r="A1012">
            <v>7509601</v>
          </cell>
          <cell r="B1012">
            <v>75096</v>
          </cell>
          <cell r="C1012" t="str">
            <v>BYTE - Tiltakspakke 2020 investering</v>
          </cell>
          <cell r="D1012">
            <v>7509601</v>
          </cell>
          <cell r="E1012" t="str">
            <v>Rehabilitering Holmavika badestrand</v>
          </cell>
          <cell r="F1012">
            <v>58454</v>
          </cell>
          <cell r="G1012">
            <v>0</v>
          </cell>
        </row>
        <row r="1013">
          <cell r="B1013">
            <v>75800</v>
          </cell>
          <cell r="C1013" t="str">
            <v>Hoveveien</v>
          </cell>
          <cell r="F1013">
            <v>-22239088</v>
          </cell>
          <cell r="G1013">
            <v>-1600000</v>
          </cell>
        </row>
        <row r="1014">
          <cell r="A1014">
            <v>7580001</v>
          </cell>
          <cell r="B1014">
            <v>75800</v>
          </cell>
          <cell r="C1014" t="str">
            <v>Hoveveien</v>
          </cell>
          <cell r="D1014">
            <v>7580001</v>
          </cell>
          <cell r="E1014" t="str">
            <v>Hoveveien - Opparbeidelse rundkjøring og diagonal</v>
          </cell>
          <cell r="F1014">
            <v>56169</v>
          </cell>
          <cell r="G1014">
            <v>0</v>
          </cell>
        </row>
        <row r="1015">
          <cell r="A1015">
            <v>7580010</v>
          </cell>
          <cell r="B1015">
            <v>75800</v>
          </cell>
          <cell r="C1015" t="str">
            <v>Hoveveien</v>
          </cell>
          <cell r="D1015">
            <v>7580010</v>
          </cell>
          <cell r="E1015" t="str">
            <v>Hoveveien - Arbeid for andre</v>
          </cell>
          <cell r="F1015">
            <v>39100</v>
          </cell>
          <cell r="G1015">
            <v>0</v>
          </cell>
        </row>
        <row r="1016">
          <cell r="A1016">
            <v>7580050</v>
          </cell>
          <cell r="B1016">
            <v>75800</v>
          </cell>
          <cell r="C1016" t="str">
            <v>Hoveveien</v>
          </cell>
          <cell r="D1016">
            <v>7580050</v>
          </cell>
          <cell r="E1016" t="str">
            <v>Hoveveien, kostnadsbidrag til opparbeidelse</v>
          </cell>
          <cell r="F1016">
            <v>-22398682</v>
          </cell>
          <cell r="G1016">
            <v>0</v>
          </cell>
        </row>
        <row r="1017">
          <cell r="A1017">
            <v>7580099</v>
          </cell>
          <cell r="B1017">
            <v>75800</v>
          </cell>
          <cell r="C1017" t="str">
            <v>Hoveveien</v>
          </cell>
          <cell r="D1017">
            <v>7580099</v>
          </cell>
          <cell r="E1017" t="str">
            <v>Hoveveien, budsjett</v>
          </cell>
          <cell r="F1017">
            <v>64325</v>
          </cell>
          <cell r="G1017">
            <v>-1600000</v>
          </cell>
        </row>
        <row r="1018">
          <cell r="B1018">
            <v>75803</v>
          </cell>
          <cell r="C1018" t="str">
            <v>Rundkjøring Jærveien/Torger Carlsensgt.</v>
          </cell>
          <cell r="F1018">
            <v>10115</v>
          </cell>
          <cell r="G1018">
            <v>-3084000</v>
          </cell>
        </row>
        <row r="1019">
          <cell r="A1019">
            <v>7580307</v>
          </cell>
          <cell r="B1019">
            <v>75803</v>
          </cell>
          <cell r="C1019" t="str">
            <v>Rundkjøring Jærveien/Torger Carlsensgt.</v>
          </cell>
          <cell r="D1019">
            <v>7580307</v>
          </cell>
          <cell r="E1019" t="str">
            <v>Rundkjøring Jærveien/Torger Carlsensgt - forprosjekt</v>
          </cell>
          <cell r="F1019">
            <v>10115</v>
          </cell>
          <cell r="G1019">
            <v>-3094000</v>
          </cell>
        </row>
        <row r="1020">
          <cell r="A1020">
            <v>7580399</v>
          </cell>
          <cell r="B1020">
            <v>75803</v>
          </cell>
          <cell r="C1020" t="str">
            <v>Rundkjøring Jærveien/Torger Carlsensgt.</v>
          </cell>
          <cell r="D1020">
            <v>7580399</v>
          </cell>
          <cell r="E1020" t="str">
            <v>Rundkjøring Jærveien/Torger Carlsensgt</v>
          </cell>
          <cell r="F1020">
            <v>0</v>
          </cell>
          <cell r="G1020">
            <v>10000</v>
          </cell>
        </row>
        <row r="1021">
          <cell r="B1021">
            <v>76021</v>
          </cell>
          <cell r="C1021" t="str">
            <v>GEN. TILTAK IHT HOVEDPLAN VANN</v>
          </cell>
          <cell r="F1021">
            <v>1332753</v>
          </cell>
          <cell r="G1021">
            <v>1704000</v>
          </cell>
        </row>
        <row r="1022">
          <cell r="A1022">
            <v>7602120</v>
          </cell>
          <cell r="B1022">
            <v>76021</v>
          </cell>
          <cell r="C1022" t="str">
            <v>GEN. TILTAK IHT HOVEDPLAN VANN</v>
          </cell>
          <cell r="D1022">
            <v>7602120</v>
          </cell>
          <cell r="E1022" t="str">
            <v>Vannledninger Hesthammer - Hetlandsvatnet</v>
          </cell>
          <cell r="F1022">
            <v>56160</v>
          </cell>
          <cell r="G1022">
            <v>0</v>
          </cell>
        </row>
        <row r="1023">
          <cell r="A1023">
            <v>7602125</v>
          </cell>
          <cell r="B1023">
            <v>76021</v>
          </cell>
          <cell r="C1023" t="str">
            <v>GEN. TILTAK IHT HOVEDPLAN VANN</v>
          </cell>
          <cell r="D1023">
            <v>7602125</v>
          </cell>
          <cell r="E1023" t="str">
            <v>Etablering av målesoner, vannledningsnett. Lekkasjekontroll</v>
          </cell>
          <cell r="F1023">
            <v>385798</v>
          </cell>
          <cell r="G1023">
            <v>0</v>
          </cell>
        </row>
        <row r="1024">
          <cell r="A1024">
            <v>7602128</v>
          </cell>
          <cell r="B1024">
            <v>76021</v>
          </cell>
          <cell r="C1024" t="str">
            <v>GEN. TILTAK IHT HOVEDPLAN VANN</v>
          </cell>
          <cell r="D1024">
            <v>7602128</v>
          </cell>
          <cell r="E1024" t="str">
            <v>Oppgradering høydebasseng Hana</v>
          </cell>
          <cell r="F1024">
            <v>11088</v>
          </cell>
          <cell r="G1024">
            <v>0</v>
          </cell>
        </row>
        <row r="1025">
          <cell r="A1025">
            <v>7602129</v>
          </cell>
          <cell r="B1025">
            <v>76021</v>
          </cell>
          <cell r="C1025" t="str">
            <v>GEN. TILTAK IHT HOVEDPLAN VANN</v>
          </cell>
          <cell r="D1025">
            <v>7602129</v>
          </cell>
          <cell r="E1025" t="str">
            <v>Etablering av vann- og avløpsledninger over Imsa-elva</v>
          </cell>
          <cell r="F1025">
            <v>161920</v>
          </cell>
          <cell r="G1025">
            <v>0</v>
          </cell>
        </row>
        <row r="1026">
          <cell r="A1026">
            <v>7602199</v>
          </cell>
          <cell r="B1026">
            <v>76021</v>
          </cell>
          <cell r="C1026" t="str">
            <v>GEN. TILTAK IHT HOVEDPLAN VANN</v>
          </cell>
          <cell r="D1026">
            <v>7602199</v>
          </cell>
          <cell r="E1026" t="str">
            <v>GEN.TILTAK IHT HOVEDPL. VANN, BUDSJETT</v>
          </cell>
          <cell r="F1026">
            <v>717788</v>
          </cell>
          <cell r="G1026">
            <v>1704000</v>
          </cell>
        </row>
        <row r="1027">
          <cell r="B1027">
            <v>76024</v>
          </cell>
          <cell r="C1027" t="str">
            <v>Tiltak for å redusere lekkasjer i vannledningsnettet</v>
          </cell>
          <cell r="F1027">
            <v>0</v>
          </cell>
          <cell r="G1027">
            <v>500000</v>
          </cell>
        </row>
        <row r="1028">
          <cell r="A1028">
            <v>7602401</v>
          </cell>
          <cell r="B1028">
            <v>76024</v>
          </cell>
          <cell r="C1028" t="str">
            <v>Tiltak for å redusere lekkasjer i vannledningsnettet</v>
          </cell>
          <cell r="D1028">
            <v>7602401</v>
          </cell>
          <cell r="E1028" t="str">
            <v>Tiltak for å redusere lekkasjer i vannledningsnettet</v>
          </cell>
          <cell r="F1028">
            <v>0</v>
          </cell>
          <cell r="G1028">
            <v>500000</v>
          </cell>
        </row>
        <row r="1029">
          <cell r="B1029">
            <v>77021</v>
          </cell>
          <cell r="C1029" t="str">
            <v>Oppgradering og driftsoptimalisering tekniske installasjoner</v>
          </cell>
          <cell r="F1029">
            <v>9323080</v>
          </cell>
          <cell r="G1029">
            <v>12177000</v>
          </cell>
        </row>
        <row r="1030">
          <cell r="A1030">
            <v>7702123</v>
          </cell>
          <cell r="B1030">
            <v>77021</v>
          </cell>
          <cell r="C1030" t="str">
            <v>Oppgradering og driftsoptimalisering tekniske installasjoner</v>
          </cell>
          <cell r="D1030">
            <v>7702123</v>
          </cell>
          <cell r="E1030" t="str">
            <v>Sanering VA-ledninger Kvålamarka</v>
          </cell>
          <cell r="F1030">
            <v>1842</v>
          </cell>
          <cell r="G1030">
            <v>0</v>
          </cell>
        </row>
        <row r="1031">
          <cell r="A1031">
            <v>7702125</v>
          </cell>
          <cell r="B1031">
            <v>77021</v>
          </cell>
          <cell r="C1031" t="str">
            <v>Oppgradering og driftsoptimalisering tekniske installasjoner</v>
          </cell>
          <cell r="D1031">
            <v>7702125</v>
          </cell>
          <cell r="E1031" t="str">
            <v>Separering og trykksonejustering på strekn. Åsveien-Ulvanuten</v>
          </cell>
          <cell r="F1031">
            <v>5711294</v>
          </cell>
          <cell r="G1031">
            <v>6000000</v>
          </cell>
        </row>
        <row r="1032">
          <cell r="A1032">
            <v>7702126</v>
          </cell>
          <cell r="B1032">
            <v>77021</v>
          </cell>
          <cell r="C1032" t="str">
            <v>Oppgradering og driftsoptimalisering tekniske installasjoner</v>
          </cell>
          <cell r="D1032">
            <v>7702126</v>
          </cell>
          <cell r="E1032" t="str">
            <v>Oppgradering av slamavskiller i Dreggjavika på Bergsakel</v>
          </cell>
          <cell r="F1032">
            <v>306504</v>
          </cell>
          <cell r="G1032">
            <v>0</v>
          </cell>
        </row>
        <row r="1033">
          <cell r="A1033">
            <v>7702127</v>
          </cell>
          <cell r="B1033">
            <v>77021</v>
          </cell>
          <cell r="C1033" t="str">
            <v>Oppgradering og driftsoptimalisering tekniske installasjoner</v>
          </cell>
          <cell r="D1033">
            <v>7702127</v>
          </cell>
          <cell r="E1033" t="str">
            <v>Oppgradering av slamavskiller på Apalstø på Høle</v>
          </cell>
          <cell r="F1033">
            <v>38296</v>
          </cell>
          <cell r="G1033">
            <v>0</v>
          </cell>
        </row>
        <row r="1034">
          <cell r="A1034">
            <v>7702199</v>
          </cell>
          <cell r="B1034">
            <v>77021</v>
          </cell>
          <cell r="C1034" t="str">
            <v>Oppgradering og driftsoptimalisering tekniske installasjoner</v>
          </cell>
          <cell r="D1034">
            <v>7702199</v>
          </cell>
          <cell r="E1034" t="str">
            <v>GEN.TILTAK HOVEDPLAN AVLØP, BUDSJETT</v>
          </cell>
          <cell r="F1034">
            <v>3265143</v>
          </cell>
          <cell r="G1034">
            <v>6177000</v>
          </cell>
        </row>
        <row r="1035">
          <cell r="B1035">
            <v>77022</v>
          </cell>
          <cell r="C1035" t="str">
            <v>Oppfølging avløpsstrategi spredt bebyggelse</v>
          </cell>
          <cell r="F1035">
            <v>0</v>
          </cell>
          <cell r="G1035">
            <v>1178000</v>
          </cell>
        </row>
        <row r="1036">
          <cell r="A1036">
            <v>7702299</v>
          </cell>
          <cell r="B1036">
            <v>77022</v>
          </cell>
          <cell r="C1036" t="str">
            <v>Oppfølging avløpsstrategi spredt bebyggelse</v>
          </cell>
          <cell r="D1036">
            <v>7702299</v>
          </cell>
          <cell r="E1036" t="str">
            <v>Oppfølging avløpsstrategi spredt bebyggelse</v>
          </cell>
          <cell r="F1036">
            <v>0</v>
          </cell>
          <cell r="G1036">
            <v>1178000</v>
          </cell>
        </row>
        <row r="1037">
          <cell r="B1037">
            <v>77023</v>
          </cell>
          <cell r="C1037" t="str">
            <v>Etablering VA ledninger Usken</v>
          </cell>
          <cell r="F1037">
            <v>421084</v>
          </cell>
          <cell r="G1037">
            <v>4999000</v>
          </cell>
        </row>
        <row r="1038">
          <cell r="A1038">
            <v>7702399</v>
          </cell>
          <cell r="B1038">
            <v>77023</v>
          </cell>
          <cell r="C1038" t="str">
            <v>Etablering VA ledninger Usken</v>
          </cell>
          <cell r="D1038">
            <v>7702399</v>
          </cell>
          <cell r="E1038" t="str">
            <v>Etablering VA ledninger Usken</v>
          </cell>
          <cell r="F1038">
            <v>421084</v>
          </cell>
          <cell r="G1038">
            <v>4999000</v>
          </cell>
        </row>
        <row r="1039">
          <cell r="B1039">
            <v>77024</v>
          </cell>
          <cell r="C1039" t="str">
            <v>Tiltak for å redusere fremmedvann på spillvannsnettet</v>
          </cell>
          <cell r="F1039">
            <v>0</v>
          </cell>
          <cell r="G1039">
            <v>700000</v>
          </cell>
        </row>
        <row r="1040">
          <cell r="A1040">
            <v>7702401</v>
          </cell>
          <cell r="B1040">
            <v>77024</v>
          </cell>
          <cell r="C1040" t="str">
            <v>Tiltak for å redusere fremmedvann på spillvannsnettet</v>
          </cell>
          <cell r="D1040">
            <v>7702401</v>
          </cell>
          <cell r="E1040" t="str">
            <v>Tiltak for å redusere fremmedvann på spillvannsnettet</v>
          </cell>
          <cell r="F1040">
            <v>0</v>
          </cell>
          <cell r="G1040">
            <v>700000</v>
          </cell>
        </row>
        <row r="1041">
          <cell r="B1041">
            <v>77091</v>
          </cell>
          <cell r="C1041" t="str">
            <v>Avløp Lurabekken/sone 9</v>
          </cell>
          <cell r="F1041">
            <v>684418</v>
          </cell>
          <cell r="G1041">
            <v>1292000</v>
          </cell>
        </row>
        <row r="1042">
          <cell r="A1042">
            <v>7709107</v>
          </cell>
          <cell r="B1042">
            <v>77091</v>
          </cell>
          <cell r="C1042" t="str">
            <v>Avløp Lurabekken/sone 9</v>
          </cell>
          <cell r="D1042">
            <v>7709107</v>
          </cell>
          <cell r="E1042" t="str">
            <v>Lurabekken, delstrekk 1 - prosjektering</v>
          </cell>
          <cell r="F1042">
            <v>684418</v>
          </cell>
          <cell r="G1042">
            <v>0</v>
          </cell>
        </row>
        <row r="1043">
          <cell r="A1043">
            <v>7709199</v>
          </cell>
          <cell r="B1043">
            <v>77091</v>
          </cell>
          <cell r="C1043" t="str">
            <v>Avløp Lurabekken/sone 9</v>
          </cell>
          <cell r="D1043">
            <v>7709199</v>
          </cell>
          <cell r="E1043" t="str">
            <v>Avløp Lurabekken/sone 9 - budsjett</v>
          </cell>
          <cell r="F1043">
            <v>0</v>
          </cell>
          <cell r="G1043">
            <v>1292000</v>
          </cell>
        </row>
        <row r="1044">
          <cell r="B1044">
            <v>78062</v>
          </cell>
          <cell r="C1044" t="str">
            <v>FORNYING/UTSK. RENOVASJONSBEH.</v>
          </cell>
          <cell r="F1044">
            <v>1740365</v>
          </cell>
          <cell r="G1044">
            <v>3697000</v>
          </cell>
        </row>
        <row r="1045">
          <cell r="A1045">
            <v>7806220</v>
          </cell>
          <cell r="B1045">
            <v>78062</v>
          </cell>
          <cell r="C1045" t="str">
            <v>FORNYING/UTSK. RENOVASJONSBEH.</v>
          </cell>
          <cell r="D1045">
            <v>7806220</v>
          </cell>
          <cell r="E1045" t="str">
            <v>Avfallsbeholdere/teknisk utstyr</v>
          </cell>
          <cell r="F1045">
            <v>1515516</v>
          </cell>
          <cell r="G1045">
            <v>0</v>
          </cell>
        </row>
        <row r="1046">
          <cell r="A1046">
            <v>7806299</v>
          </cell>
          <cell r="B1046">
            <v>78062</v>
          </cell>
          <cell r="C1046" t="str">
            <v>FORNYING/UTSK. RENOVASJONSBEH.</v>
          </cell>
          <cell r="D1046">
            <v>7806299</v>
          </cell>
          <cell r="E1046" t="str">
            <v>FORNYING/UTSK RENOV.BEHOLDERE, BUDSJETT</v>
          </cell>
          <cell r="F1046">
            <v>224849</v>
          </cell>
          <cell r="G1046">
            <v>3697000</v>
          </cell>
        </row>
        <row r="1047">
          <cell r="B1047">
            <v>78065</v>
          </cell>
          <cell r="C1047" t="str">
            <v>MASSEMOTTAK VARATUN(FØR 68212)</v>
          </cell>
          <cell r="F1047">
            <v>0</v>
          </cell>
          <cell r="G1047">
            <v>1000000</v>
          </cell>
        </row>
        <row r="1048">
          <cell r="A1048">
            <v>7806599</v>
          </cell>
          <cell r="B1048">
            <v>78065</v>
          </cell>
          <cell r="C1048" t="str">
            <v>MASSEMOTTAK VARATUN(FØR 68212)</v>
          </cell>
          <cell r="D1048">
            <v>7806599</v>
          </cell>
          <cell r="E1048" t="str">
            <v>Etterdrift av deponi</v>
          </cell>
          <cell r="F1048">
            <v>0</v>
          </cell>
          <cell r="G1048">
            <v>1000000</v>
          </cell>
        </row>
        <row r="1049">
          <cell r="B1049">
            <v>78069</v>
          </cell>
          <cell r="C1049" t="str">
            <v>HJEMMEKOMPOSTERING</v>
          </cell>
          <cell r="F1049">
            <v>-30375</v>
          </cell>
          <cell r="G1049">
            <v>0</v>
          </cell>
        </row>
        <row r="1050">
          <cell r="A1050">
            <v>7806950</v>
          </cell>
          <cell r="B1050">
            <v>78069</v>
          </cell>
          <cell r="C1050" t="str">
            <v>HJEMMEKOMPOSTERING</v>
          </cell>
          <cell r="D1050">
            <v>7806950</v>
          </cell>
          <cell r="E1050" t="str">
            <v>HJEMMEKOMOSTERING, INNTEKTER DEPOSITUM</v>
          </cell>
          <cell r="F1050">
            <v>-30375</v>
          </cell>
          <cell r="G1050">
            <v>0</v>
          </cell>
        </row>
        <row r="1051">
          <cell r="B1051">
            <v>78077</v>
          </cell>
          <cell r="C1051" t="str">
            <v>Kommunal returpunkt</v>
          </cell>
          <cell r="F1051">
            <v>253556</v>
          </cell>
          <cell r="G1051">
            <v>1000000</v>
          </cell>
        </row>
        <row r="1052">
          <cell r="A1052">
            <v>7807799</v>
          </cell>
          <cell r="B1052">
            <v>78077</v>
          </cell>
          <cell r="C1052" t="str">
            <v>Kommunal returpunkt</v>
          </cell>
          <cell r="D1052">
            <v>7807799</v>
          </cell>
          <cell r="E1052" t="str">
            <v>Kommunal returpunkt</v>
          </cell>
          <cell r="F1052">
            <v>253556</v>
          </cell>
          <cell r="G1052">
            <v>1000000</v>
          </cell>
        </row>
        <row r="1053">
          <cell r="B1053">
            <v>81001</v>
          </cell>
          <cell r="C1053" t="str">
            <v>Langgata 48 AS</v>
          </cell>
          <cell r="F1053">
            <v>0</v>
          </cell>
          <cell r="G1053">
            <v>-533000</v>
          </cell>
        </row>
        <row r="1054">
          <cell r="A1054">
            <v>8100101</v>
          </cell>
          <cell r="B1054">
            <v>81001</v>
          </cell>
          <cell r="C1054" t="str">
            <v>Langgata 48 AS</v>
          </cell>
          <cell r="D1054">
            <v>8100101</v>
          </cell>
          <cell r="E1054" t="str">
            <v>Oppgradering av Langgata</v>
          </cell>
          <cell r="F1054">
            <v>0</v>
          </cell>
          <cell r="G1054">
            <v>-533000</v>
          </cell>
        </row>
        <row r="1055">
          <cell r="B1055">
            <v>81004</v>
          </cell>
          <cell r="C1055" t="str">
            <v>Havnepromenade Sandnes indre havn</v>
          </cell>
          <cell r="F1055">
            <v>90938</v>
          </cell>
          <cell r="G1055">
            <v>-1258000</v>
          </cell>
        </row>
        <row r="1056">
          <cell r="A1056">
            <v>8100401</v>
          </cell>
          <cell r="B1056">
            <v>81004</v>
          </cell>
          <cell r="C1056" t="str">
            <v>Havnepromenade Sandnes indre havn</v>
          </cell>
          <cell r="D1056">
            <v>8100401</v>
          </cell>
          <cell r="E1056" t="str">
            <v>Havnepromenade Sandnes indre havn</v>
          </cell>
          <cell r="F1056">
            <v>90938</v>
          </cell>
          <cell r="G1056">
            <v>-1258000</v>
          </cell>
        </row>
        <row r="1057">
          <cell r="B1057">
            <v>81103</v>
          </cell>
          <cell r="C1057" t="str">
            <v>Delfelt 3 KDP sentrum (gass)</v>
          </cell>
          <cell r="F1057">
            <v>515000</v>
          </cell>
          <cell r="G1057">
            <v>515000</v>
          </cell>
        </row>
        <row r="1058">
          <cell r="A1058">
            <v>8110301</v>
          </cell>
          <cell r="B1058">
            <v>81103</v>
          </cell>
          <cell r="C1058" t="str">
            <v>Delfelt 3 KDP sentrum (gass)</v>
          </cell>
          <cell r="D1058">
            <v>8110301</v>
          </cell>
          <cell r="E1058" t="str">
            <v>Delfelt 3 - Jærveien 12</v>
          </cell>
          <cell r="F1058">
            <v>515000</v>
          </cell>
          <cell r="G1058">
            <v>515000</v>
          </cell>
        </row>
      </sheetData>
      <sheetData sheetId="15"/>
    </sheetDataSet>
  </externalBook>
</externalLink>
</file>

<file path=xl/persons/person.xml><?xml version="1.0" encoding="utf-8"?>
<personList xmlns="http://schemas.microsoft.com/office/spreadsheetml/2018/threadedcomments" xmlns:x="http://schemas.openxmlformats.org/spreadsheetml/2006/main">
  <person displayName="Oseland, Sigmund" id="{4385BFC6-15FB-4250-8B0A-AAD410525A33}" userId="S::sigmund.oseland@sandnes.kommune.no::958c31c7-61fa-4e8d-b7ef-8cb97892c98f"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1-07-07T06:11:01.00" personId="{4385BFC6-15FB-4250-8B0A-AAD410525A33}" id="{F9FAB31A-D6AF-4F12-AD50-3F25CB26DDAB}">
    <text>Prosjekt ferdig og kan lukkes jf. 1 .perioderapport. Føringen er drift på kulturhus?</text>
  </threadedComment>
  <threadedComment ref="B89" dT="2021-07-07T06:11:13.69" personId="{4385BFC6-15FB-4250-8B0A-AAD410525A33}" id="{E02F1CB2-350C-4E6B-9D70-F64BFE852D78}">
    <text>ikke ferdig</text>
  </threadedComment>
  <threadedComment ref="B109" dT="2021-07-07T06:11:19.52" personId="{4385BFC6-15FB-4250-8B0A-AAD410525A33}" id="{BAE96D62-9C3E-4DA3-B2D7-CEB64CD37381}">
    <text>ikke ferdig</text>
  </threadedComment>
  <threadedComment ref="B118" dT="2021-07-07T06:11:24.17" personId="{4385BFC6-15FB-4250-8B0A-AAD410525A33}" id="{724E8109-3FFC-4760-80AE-91631EAAFF9A}">
    <text>ikke ferdig</text>
  </threadedComment>
  <threadedComment ref="B119" dT="2021-07-07T06:13:01.17" personId="{4385BFC6-15FB-4250-8B0A-AAD410525A33}" id="{8053060D-FB70-48BA-BFEF-D5C84E93CF39}">
    <text>Regnskapsført 39 000 i april, Tine sa den var ferdig</text>
  </threadedComment>
  <threadedComment ref="B173" dT="2021-07-07T07:00:31.91" personId="{4385BFC6-15FB-4250-8B0A-AAD410525A33}" id="{35965916-04E7-476A-A7B0-F3B1710D325F}">
    <text>Ført litt over 1000 i år. Feilføring og kan sperres?</text>
  </threadedComment>
  <threadedComment ref="B206" dT="2021-07-07T07:14:02.51" personId="{4385BFC6-15FB-4250-8B0A-AAD410525A33}" id="{F9B3465B-16CA-4813-8E77-584281375FF1}">
    <text>Regnskapsført 611895 som er feil bruk av mva-kode i 2020. Kan sperres etter 2. perioderapport</text>
  </threadedComment>
  <threadedComment ref="B286" dT="2021-07-07T07:25:24.21" personId="{4385BFC6-15FB-4250-8B0A-AAD410525A33}" id="{ECCA328B-E4C8-4CF5-AAC0-EF1D1D2CC0E7}">
    <text>Kan slettes?</text>
  </threadedComment>
  <threadedComment ref="B288" dT="2021-07-07T07:25:46.28" personId="{4385BFC6-15FB-4250-8B0A-AAD410525A33}" id="{FDA6CD17-372F-4C1F-91E4-42F0EA9126CF}">
    <text>Kan slettes?</text>
  </threadedComment>
  <threadedComment ref="B296" dT="2021-07-07T07:26:52.54" personId="{4385BFC6-15FB-4250-8B0A-AAD410525A33}" id="{ACA71D95-A669-42B4-9DFB-054F269B688A}">
    <text>Kan slettes?</text>
  </threadedComment>
  <threadedComment ref="B303" dT="2021-07-07T07:27:35.04" personId="{4385BFC6-15FB-4250-8B0A-AAD410525A33}" id="{633AFFD1-0977-4EE3-A268-5F883AD46B6A}">
    <text>Kan slettes?</text>
  </threadedComment>
  <threadedComment ref="B308" dT="2021-07-07T07:29:15.59" personId="{4385BFC6-15FB-4250-8B0A-AAD410525A33}" id="{4BF9BDDC-BC9F-459E-AC5E-D801DF092773}">
    <text>Kan slettes?</text>
  </threadedComment>
  <threadedComment ref="B309" dT="2021-07-07T07:29:20.29" personId="{4385BFC6-15FB-4250-8B0A-AAD410525A33}" id="{C37DE1E1-DD0C-4A07-8A05-E12477AABD54}">
    <text>Kan slettes?</text>
  </threadedComment>
  <threadedComment ref="B310" dT="2021-07-07T07:29:25.69" personId="{4385BFC6-15FB-4250-8B0A-AAD410525A33}" id="{75A1C101-C26A-49B7-9460-960360A6AE75}">
    <text>Kan slettes?</text>
  </threadedComment>
  <threadedComment ref="B313" dT="2021-07-07T07:29:38.21" personId="{4385BFC6-15FB-4250-8B0A-AAD410525A33}" id="{F7DA1B91-87FE-42BC-A492-3C20FEF214A7}">
    <text>Kan slettes?</text>
  </threadedComment>
  <threadedComment ref="B335" dT="2021-07-07T06:46:01.15" personId="{4385BFC6-15FB-4250-8B0A-AAD410525A33}" id="{6BB3C22D-1977-46EF-A6C8-B983CF371AA4}">
    <text>Finne ut hva som blir ført her</text>
  </threadedComment>
  <threadedComment ref="B354" dT="2021-07-07T07:32:24.06" personId="{4385BFC6-15FB-4250-8B0A-AAD410525A33}" id="{643AC8E3-9B1D-48F2-BFAB-B620ABA116C5}">
    <text>Se kommentar</text>
  </threadedComment>
  <threadedComment ref="B355" dT="2021-07-07T06:47:32.78" personId="{4385BFC6-15FB-4250-8B0A-AAD410525A33}" id="{3E712CBD-E1CE-4466-A06C-15A8C71EBA2B}">
    <text>ikke ferdig</text>
  </threadedComment>
  <threadedComment ref="B359" dT="2021-07-07T07:34:01.03" personId="{4385BFC6-15FB-4250-8B0A-AAD410525A33}" id="{7618FD13-46BD-44EA-94C2-8113B26E6943}">
    <text>Kan slettes?</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5FB1-3085-4316-A5AE-9D36020D3514}">
  <sheetPr codeName="Ark2">
    <tabColor rgb="FFFFFF00"/>
  </sheetPr>
  <dimension ref="A1:Z290"/>
  <sheetViews>
    <sheetView workbookViewId="0">
      <selection activeCell="G41" sqref="G41"/>
    </sheetView>
  </sheetViews>
  <sheetFormatPr baseColWidth="10" defaultRowHeight="15" x14ac:dyDescent="0.25"/>
  <cols>
    <col min="1" max="11" width="11.42578125" style="47"/>
    <col min="12" max="12" width="15.42578125" style="48" bestFit="1" customWidth="1"/>
    <col min="13" max="14" width="11.42578125" style="41"/>
    <col min="15" max="26" width="11.42578125" style="47"/>
    <col min="27" max="16384" width="11.42578125" style="41"/>
  </cols>
  <sheetData>
    <row r="1" spans="1:26" x14ac:dyDescent="0.25">
      <c r="A1" s="47">
        <v>1000401</v>
      </c>
      <c r="B1" s="47">
        <v>3230</v>
      </c>
      <c r="C1" s="47">
        <v>1140</v>
      </c>
      <c r="D1" s="47">
        <v>2850</v>
      </c>
      <c r="E1" s="47">
        <v>1000401</v>
      </c>
      <c r="L1" s="48">
        <v>5801867</v>
      </c>
      <c r="Y1" s="47" t="s">
        <v>844</v>
      </c>
      <c r="Z1" s="47">
        <v>34</v>
      </c>
    </row>
    <row r="2" spans="1:26" x14ac:dyDescent="0.25">
      <c r="A2" s="47">
        <v>1200601</v>
      </c>
      <c r="B2" s="47">
        <v>3230</v>
      </c>
      <c r="C2" s="47">
        <v>1140</v>
      </c>
      <c r="D2" s="47">
        <v>3336</v>
      </c>
      <c r="E2" s="47">
        <v>1200601</v>
      </c>
      <c r="L2" s="48">
        <v>74936</v>
      </c>
      <c r="Y2" s="47" t="s">
        <v>844</v>
      </c>
      <c r="Z2" s="47">
        <v>34</v>
      </c>
    </row>
    <row r="3" spans="1:26" x14ac:dyDescent="0.25">
      <c r="A3" s="47">
        <v>1200949</v>
      </c>
      <c r="B3" s="47">
        <v>3230</v>
      </c>
      <c r="C3" s="47">
        <v>1099</v>
      </c>
      <c r="D3" s="47">
        <v>1229</v>
      </c>
      <c r="E3" s="47">
        <v>1200949</v>
      </c>
      <c r="L3" s="48">
        <v>29792</v>
      </c>
      <c r="Y3" s="47" t="s">
        <v>844</v>
      </c>
      <c r="Z3" s="47">
        <v>34</v>
      </c>
    </row>
    <row r="4" spans="1:26" x14ac:dyDescent="0.25">
      <c r="A4" s="47">
        <v>1200999</v>
      </c>
      <c r="B4" s="47">
        <v>3230</v>
      </c>
      <c r="C4" s="47">
        <v>1425</v>
      </c>
      <c r="D4" s="47">
        <v>1229</v>
      </c>
      <c r="E4" s="47">
        <v>1200999</v>
      </c>
      <c r="L4" s="48">
        <v>-124381</v>
      </c>
      <c r="Y4" s="47" t="s">
        <v>844</v>
      </c>
      <c r="Z4" s="47">
        <v>34</v>
      </c>
    </row>
    <row r="5" spans="1:26" x14ac:dyDescent="0.25">
      <c r="A5" s="47">
        <v>1201099</v>
      </c>
      <c r="B5" s="47">
        <v>3230</v>
      </c>
      <c r="C5" s="47">
        <v>1150</v>
      </c>
      <c r="D5" s="47">
        <v>1205</v>
      </c>
      <c r="E5" s="47">
        <v>1201099</v>
      </c>
      <c r="L5" s="48">
        <v>140000</v>
      </c>
      <c r="Y5" s="47" t="s">
        <v>844</v>
      </c>
      <c r="Z5" s="47">
        <v>34</v>
      </c>
    </row>
    <row r="6" spans="1:26" x14ac:dyDescent="0.25">
      <c r="A6" s="47">
        <v>1201101</v>
      </c>
      <c r="B6" s="47">
        <v>3271</v>
      </c>
      <c r="C6" s="47">
        <v>1150</v>
      </c>
      <c r="D6" s="47">
        <v>1205</v>
      </c>
      <c r="E6" s="47">
        <v>1201101</v>
      </c>
      <c r="L6" s="48">
        <v>-1088181</v>
      </c>
      <c r="Y6" s="47" t="s">
        <v>844</v>
      </c>
      <c r="Z6" s="47">
        <v>34</v>
      </c>
    </row>
    <row r="7" spans="1:26" x14ac:dyDescent="0.25">
      <c r="A7" s="47">
        <v>1202199</v>
      </c>
      <c r="B7" s="47">
        <v>3230</v>
      </c>
      <c r="C7" s="47">
        <v>1425</v>
      </c>
      <c r="D7" s="47">
        <v>1229</v>
      </c>
      <c r="E7" s="47">
        <v>1202199</v>
      </c>
      <c r="L7" s="48">
        <v>-178694</v>
      </c>
      <c r="Y7" s="47" t="s">
        <v>844</v>
      </c>
      <c r="Z7" s="47">
        <v>34</v>
      </c>
    </row>
    <row r="8" spans="1:26" x14ac:dyDescent="0.25">
      <c r="A8" s="47">
        <v>1203499</v>
      </c>
      <c r="B8" s="47">
        <v>3230</v>
      </c>
      <c r="C8" s="47">
        <v>1425</v>
      </c>
      <c r="D8" s="47">
        <v>1229</v>
      </c>
      <c r="E8" s="47">
        <v>1203499</v>
      </c>
      <c r="L8" s="48">
        <v>96590</v>
      </c>
      <c r="Y8" s="47" t="s">
        <v>844</v>
      </c>
      <c r="Z8" s="47">
        <v>34</v>
      </c>
    </row>
    <row r="9" spans="1:26" x14ac:dyDescent="0.25">
      <c r="A9" s="47">
        <v>1203999</v>
      </c>
      <c r="B9" s="47">
        <v>3230</v>
      </c>
      <c r="C9" s="47">
        <v>1430</v>
      </c>
      <c r="D9" s="47">
        <v>1232</v>
      </c>
      <c r="E9" s="47">
        <v>1203999</v>
      </c>
      <c r="L9" s="48">
        <v>14000</v>
      </c>
      <c r="Y9" s="47" t="s">
        <v>844</v>
      </c>
      <c r="Z9" s="47">
        <v>34</v>
      </c>
    </row>
    <row r="10" spans="1:26" x14ac:dyDescent="0.25">
      <c r="A10" s="47">
        <v>1204399</v>
      </c>
      <c r="B10" s="47">
        <v>3230</v>
      </c>
      <c r="C10" s="47">
        <v>1425</v>
      </c>
      <c r="D10" s="47">
        <v>1229</v>
      </c>
      <c r="E10" s="47">
        <v>1204399</v>
      </c>
      <c r="L10" s="48">
        <v>0</v>
      </c>
      <c r="Y10" s="47" t="s">
        <v>844</v>
      </c>
      <c r="Z10" s="47">
        <v>34</v>
      </c>
    </row>
    <row r="11" spans="1:26" x14ac:dyDescent="0.25">
      <c r="A11" s="47">
        <v>1204899</v>
      </c>
      <c r="B11" s="47">
        <v>3230</v>
      </c>
      <c r="C11" s="47">
        <v>1425</v>
      </c>
      <c r="D11" s="47">
        <v>1000</v>
      </c>
      <c r="E11" s="47">
        <v>1204899</v>
      </c>
      <c r="L11" s="48">
        <v>631000</v>
      </c>
      <c r="Y11" s="47" t="s">
        <v>844</v>
      </c>
      <c r="Z11" s="47">
        <v>34</v>
      </c>
    </row>
    <row r="12" spans="1:26" x14ac:dyDescent="0.25">
      <c r="A12" s="47">
        <v>1205199</v>
      </c>
      <c r="B12" s="47">
        <v>3230</v>
      </c>
      <c r="C12" s="47">
        <v>1425</v>
      </c>
      <c r="D12" s="47">
        <v>1229</v>
      </c>
      <c r="E12" s="47">
        <v>1205199</v>
      </c>
      <c r="L12" s="48">
        <v>157341</v>
      </c>
      <c r="Y12" s="47" t="s">
        <v>844</v>
      </c>
      <c r="Z12" s="47">
        <v>34</v>
      </c>
    </row>
    <row r="13" spans="1:26" x14ac:dyDescent="0.25">
      <c r="A13" s="47">
        <v>1205399</v>
      </c>
      <c r="B13" s="47">
        <v>3230</v>
      </c>
      <c r="C13" s="47">
        <v>1099</v>
      </c>
      <c r="D13" s="47">
        <v>1200</v>
      </c>
      <c r="E13" s="47">
        <v>1205399</v>
      </c>
      <c r="L13" s="48">
        <v>1953047</v>
      </c>
      <c r="Y13" s="47" t="s">
        <v>844</v>
      </c>
      <c r="Z13" s="47">
        <v>34</v>
      </c>
    </row>
    <row r="14" spans="1:26" x14ac:dyDescent="0.25">
      <c r="A14" s="47">
        <v>1205499</v>
      </c>
      <c r="B14" s="47">
        <v>3230</v>
      </c>
      <c r="C14" s="47">
        <v>1060</v>
      </c>
      <c r="D14" s="47">
        <v>1000</v>
      </c>
      <c r="E14" s="47">
        <v>1205499</v>
      </c>
      <c r="L14" s="48">
        <v>-66420</v>
      </c>
      <c r="Y14" s="47" t="s">
        <v>844</v>
      </c>
      <c r="Z14" s="47">
        <v>34</v>
      </c>
    </row>
    <row r="15" spans="1:26" x14ac:dyDescent="0.25">
      <c r="A15" s="47">
        <v>1500199</v>
      </c>
      <c r="B15" s="47">
        <v>3230</v>
      </c>
      <c r="C15" s="47">
        <v>1000</v>
      </c>
      <c r="D15" s="47">
        <v>3251</v>
      </c>
      <c r="E15" s="47">
        <v>1500199</v>
      </c>
      <c r="L15" s="48">
        <v>119979</v>
      </c>
      <c r="Y15" s="47" t="s">
        <v>844</v>
      </c>
      <c r="Z15" s="47">
        <v>34</v>
      </c>
    </row>
    <row r="16" spans="1:26" x14ac:dyDescent="0.25">
      <c r="A16" s="47">
        <v>1500201</v>
      </c>
      <c r="B16" s="47">
        <v>3230</v>
      </c>
      <c r="C16" s="47">
        <v>5060</v>
      </c>
      <c r="D16" s="47">
        <v>3858</v>
      </c>
      <c r="E16" s="47">
        <v>1500201</v>
      </c>
      <c r="L16" s="48">
        <v>3003067</v>
      </c>
      <c r="Y16" s="47" t="s">
        <v>844</v>
      </c>
      <c r="Z16" s="47">
        <v>34</v>
      </c>
    </row>
    <row r="17" spans="1:26" x14ac:dyDescent="0.25">
      <c r="A17" s="47">
        <v>1500399</v>
      </c>
      <c r="B17" s="47">
        <v>3230</v>
      </c>
      <c r="C17" s="47">
        <v>1140</v>
      </c>
      <c r="D17" s="47">
        <v>3811</v>
      </c>
      <c r="E17" s="47">
        <v>1500399</v>
      </c>
      <c r="L17" s="48">
        <v>10107</v>
      </c>
      <c r="Y17" s="47" t="s">
        <v>844</v>
      </c>
      <c r="Z17" s="47">
        <v>34</v>
      </c>
    </row>
    <row r="18" spans="1:26" x14ac:dyDescent="0.25">
      <c r="A18" s="47">
        <v>1500401</v>
      </c>
      <c r="B18" s="47">
        <v>3230</v>
      </c>
      <c r="C18" s="47">
        <v>5040</v>
      </c>
      <c r="D18" s="47">
        <v>2311</v>
      </c>
      <c r="E18" s="47">
        <v>1500401</v>
      </c>
      <c r="L18" s="48">
        <v>103088</v>
      </c>
      <c r="Y18" s="47" t="s">
        <v>844</v>
      </c>
      <c r="Z18" s="47">
        <v>34</v>
      </c>
    </row>
    <row r="19" spans="1:26" x14ac:dyDescent="0.25">
      <c r="A19" s="47">
        <v>1500501</v>
      </c>
      <c r="B19" s="47">
        <v>3200</v>
      </c>
      <c r="C19" s="47">
        <v>5020</v>
      </c>
      <c r="D19" s="47">
        <v>3700</v>
      </c>
      <c r="E19" s="47">
        <v>1500501</v>
      </c>
      <c r="L19" s="48">
        <v>115843</v>
      </c>
      <c r="Y19" s="47" t="s">
        <v>844</v>
      </c>
      <c r="Z19" s="47">
        <v>34</v>
      </c>
    </row>
    <row r="20" spans="1:26" x14ac:dyDescent="0.25">
      <c r="A20" s="47">
        <v>2003501</v>
      </c>
      <c r="B20" s="47">
        <v>3209</v>
      </c>
      <c r="C20" s="47">
        <v>1120</v>
      </c>
      <c r="D20" s="47">
        <v>2530</v>
      </c>
      <c r="E20" s="47">
        <v>2003501</v>
      </c>
      <c r="L20" s="48">
        <v>153522</v>
      </c>
      <c r="Y20" s="47" t="s">
        <v>844</v>
      </c>
      <c r="Z20" s="47">
        <v>34</v>
      </c>
    </row>
    <row r="21" spans="1:26" x14ac:dyDescent="0.25">
      <c r="A21" s="47">
        <v>2003601</v>
      </c>
      <c r="B21" s="47">
        <v>3230</v>
      </c>
      <c r="C21" s="47">
        <v>1140</v>
      </c>
      <c r="D21" s="47">
        <v>2653</v>
      </c>
      <c r="E21" s="47">
        <v>2003601</v>
      </c>
      <c r="L21" s="48">
        <v>33275</v>
      </c>
      <c r="Y21" s="47" t="s">
        <v>844</v>
      </c>
      <c r="Z21" s="47">
        <v>34</v>
      </c>
    </row>
    <row r="22" spans="1:26" x14ac:dyDescent="0.25">
      <c r="A22" s="47">
        <v>2003901</v>
      </c>
      <c r="B22" s="47">
        <v>3230</v>
      </c>
      <c r="C22" s="47">
        <v>1140</v>
      </c>
      <c r="D22" s="47">
        <v>2657</v>
      </c>
      <c r="E22" s="47">
        <v>2003901</v>
      </c>
      <c r="L22" s="48">
        <v>197140</v>
      </c>
      <c r="Y22" s="47" t="s">
        <v>844</v>
      </c>
      <c r="Z22" s="47">
        <v>34</v>
      </c>
    </row>
    <row r="23" spans="1:26" x14ac:dyDescent="0.25">
      <c r="A23" s="47">
        <v>3700501</v>
      </c>
      <c r="B23" s="47">
        <v>3196</v>
      </c>
      <c r="C23" s="47">
        <v>1110</v>
      </c>
      <c r="D23" s="47">
        <v>1237</v>
      </c>
      <c r="E23" s="47">
        <v>3700501</v>
      </c>
      <c r="L23" s="48">
        <v>-765556</v>
      </c>
      <c r="Y23" s="47" t="s">
        <v>844</v>
      </c>
      <c r="Z23" s="47">
        <v>34</v>
      </c>
    </row>
    <row r="24" spans="1:26" x14ac:dyDescent="0.25">
      <c r="A24" s="47">
        <v>3700601</v>
      </c>
      <c r="B24" s="47">
        <v>3196</v>
      </c>
      <c r="C24" s="47">
        <v>1110</v>
      </c>
      <c r="D24" s="47">
        <v>1200</v>
      </c>
      <c r="E24" s="47">
        <v>3700601</v>
      </c>
      <c r="L24" s="48">
        <v>-1073593</v>
      </c>
      <c r="Y24" s="47" t="s">
        <v>844</v>
      </c>
      <c r="Z24" s="47">
        <v>34</v>
      </c>
    </row>
    <row r="25" spans="1:26" x14ac:dyDescent="0.25">
      <c r="A25" s="47">
        <v>4007104</v>
      </c>
      <c r="B25" s="47">
        <v>3230</v>
      </c>
      <c r="C25" s="47">
        <v>1099</v>
      </c>
      <c r="D25" s="47">
        <v>1300</v>
      </c>
      <c r="E25" s="47">
        <v>4007104</v>
      </c>
      <c r="L25" s="48">
        <v>1382000</v>
      </c>
      <c r="Y25" s="47" t="s">
        <v>844</v>
      </c>
      <c r="Z25" s="47">
        <v>34</v>
      </c>
    </row>
    <row r="26" spans="1:26" x14ac:dyDescent="0.25">
      <c r="A26" s="47">
        <v>4007153</v>
      </c>
      <c r="B26" s="47">
        <v>3230</v>
      </c>
      <c r="C26" s="47">
        <v>104200</v>
      </c>
      <c r="D26" s="47">
        <v>1300</v>
      </c>
      <c r="E26" s="47">
        <v>4007153</v>
      </c>
      <c r="L26" s="48">
        <v>437500</v>
      </c>
      <c r="Y26" s="47" t="s">
        <v>844</v>
      </c>
      <c r="Z26" s="47">
        <v>34</v>
      </c>
    </row>
    <row r="27" spans="1:26" x14ac:dyDescent="0.25">
      <c r="A27" s="47">
        <v>4007299</v>
      </c>
      <c r="B27" s="47">
        <v>3230</v>
      </c>
      <c r="C27" s="47">
        <v>1099</v>
      </c>
      <c r="D27" s="47">
        <v>3151</v>
      </c>
      <c r="E27" s="47">
        <v>4007299</v>
      </c>
      <c r="L27" s="48">
        <v>378975</v>
      </c>
      <c r="Y27" s="47" t="s">
        <v>844</v>
      </c>
      <c r="Z27" s="47">
        <v>34</v>
      </c>
    </row>
    <row r="28" spans="1:26" x14ac:dyDescent="0.25">
      <c r="A28" s="47">
        <v>4007399</v>
      </c>
      <c r="B28" s="47">
        <v>3880</v>
      </c>
      <c r="C28" s="47">
        <v>1099</v>
      </c>
      <c r="D28" s="47">
        <v>1300</v>
      </c>
      <c r="E28" s="47">
        <v>4007399</v>
      </c>
      <c r="L28" s="48">
        <v>-6926497</v>
      </c>
      <c r="Y28" s="47" t="s">
        <v>844</v>
      </c>
      <c r="Z28" s="47">
        <v>34</v>
      </c>
    </row>
    <row r="29" spans="1:26" x14ac:dyDescent="0.25">
      <c r="A29" s="47">
        <v>4240099</v>
      </c>
      <c r="B29" s="47">
        <v>3230</v>
      </c>
      <c r="C29" s="47">
        <v>1100</v>
      </c>
      <c r="D29" s="47">
        <v>2222</v>
      </c>
      <c r="E29" s="47">
        <v>4240099</v>
      </c>
      <c r="L29" s="48">
        <v>67317</v>
      </c>
      <c r="Y29" s="47" t="s">
        <v>844</v>
      </c>
      <c r="Z29" s="47">
        <v>34</v>
      </c>
    </row>
    <row r="30" spans="1:26" x14ac:dyDescent="0.25">
      <c r="A30" s="47">
        <v>4240199</v>
      </c>
      <c r="B30" s="47">
        <v>3230</v>
      </c>
      <c r="C30" s="47">
        <v>1100</v>
      </c>
      <c r="D30" s="47">
        <v>2222</v>
      </c>
      <c r="E30" s="47">
        <v>4240199</v>
      </c>
      <c r="L30" s="48">
        <v>3446976</v>
      </c>
      <c r="Y30" s="47" t="s">
        <v>844</v>
      </c>
      <c r="Z30" s="47">
        <v>34</v>
      </c>
    </row>
    <row r="31" spans="1:26" x14ac:dyDescent="0.25">
      <c r="A31" s="47">
        <v>4240299</v>
      </c>
      <c r="B31" s="47">
        <v>3196</v>
      </c>
      <c r="C31" s="47">
        <v>1100</v>
      </c>
      <c r="D31" s="47">
        <v>2222</v>
      </c>
      <c r="E31" s="47">
        <v>4240299</v>
      </c>
      <c r="L31" s="48">
        <v>7037267</v>
      </c>
      <c r="Y31" s="47" t="s">
        <v>844</v>
      </c>
      <c r="Z31" s="47">
        <v>34</v>
      </c>
    </row>
    <row r="32" spans="1:26" x14ac:dyDescent="0.25">
      <c r="A32" s="47">
        <v>4240399</v>
      </c>
      <c r="B32" s="47">
        <v>3230</v>
      </c>
      <c r="C32" s="47">
        <v>1150</v>
      </c>
      <c r="D32" s="47">
        <v>1205</v>
      </c>
      <c r="E32" s="47">
        <v>4240399</v>
      </c>
      <c r="L32" s="48">
        <v>-3435483</v>
      </c>
      <c r="Y32" s="47" t="s">
        <v>844</v>
      </c>
      <c r="Z32" s="47">
        <v>34</v>
      </c>
    </row>
    <row r="33" spans="1:26" x14ac:dyDescent="0.25">
      <c r="A33" s="47">
        <v>4354199</v>
      </c>
      <c r="B33" s="47">
        <v>3230</v>
      </c>
      <c r="C33" s="47">
        <v>1110</v>
      </c>
      <c r="D33" s="47">
        <v>2212</v>
      </c>
      <c r="E33" s="47">
        <v>4354199</v>
      </c>
      <c r="L33" s="48">
        <v>450065</v>
      </c>
      <c r="Y33" s="47" t="s">
        <v>844</v>
      </c>
      <c r="Z33" s="47">
        <v>34</v>
      </c>
    </row>
    <row r="34" spans="1:26" x14ac:dyDescent="0.25">
      <c r="A34" s="47">
        <v>4430099</v>
      </c>
      <c r="B34" s="47">
        <v>3230</v>
      </c>
      <c r="C34" s="47">
        <v>320510</v>
      </c>
      <c r="D34" s="47">
        <v>2533</v>
      </c>
      <c r="E34" s="47">
        <v>4430099</v>
      </c>
      <c r="L34" s="48">
        <v>-206250</v>
      </c>
      <c r="Y34" s="47" t="s">
        <v>844</v>
      </c>
      <c r="Z34" s="47">
        <v>34</v>
      </c>
    </row>
    <row r="35" spans="1:26" x14ac:dyDescent="0.25">
      <c r="A35" s="47">
        <v>4451599</v>
      </c>
      <c r="B35" s="47">
        <v>3200</v>
      </c>
      <c r="C35" s="47">
        <v>3151</v>
      </c>
      <c r="D35" s="47">
        <v>2412</v>
      </c>
      <c r="E35" s="47">
        <v>4451599</v>
      </c>
      <c r="L35" s="48">
        <v>800000</v>
      </c>
      <c r="Y35" s="47" t="s">
        <v>844</v>
      </c>
      <c r="Z35" s="47">
        <v>34</v>
      </c>
    </row>
    <row r="36" spans="1:26" x14ac:dyDescent="0.25">
      <c r="A36" s="47">
        <v>4540401</v>
      </c>
      <c r="B36" s="47">
        <v>3230</v>
      </c>
      <c r="C36" s="47">
        <v>5040</v>
      </c>
      <c r="D36" s="47">
        <v>3858</v>
      </c>
      <c r="E36" s="47">
        <v>4540401</v>
      </c>
      <c r="L36" s="48">
        <v>51407</v>
      </c>
      <c r="Y36" s="47" t="s">
        <v>844</v>
      </c>
      <c r="Z36" s="47">
        <v>34</v>
      </c>
    </row>
    <row r="37" spans="1:26" x14ac:dyDescent="0.25">
      <c r="A37" s="47">
        <v>4540799</v>
      </c>
      <c r="B37" s="47">
        <v>3230</v>
      </c>
      <c r="C37" s="47">
        <v>5040</v>
      </c>
      <c r="D37" s="47">
        <v>3858</v>
      </c>
      <c r="E37" s="47">
        <v>4540799</v>
      </c>
      <c r="L37" s="48">
        <v>500000</v>
      </c>
      <c r="Y37" s="47" t="s">
        <v>844</v>
      </c>
      <c r="Z37" s="47">
        <v>34</v>
      </c>
    </row>
    <row r="38" spans="1:26" x14ac:dyDescent="0.25">
      <c r="A38" s="47">
        <v>4630101</v>
      </c>
      <c r="B38" s="47">
        <v>3230</v>
      </c>
      <c r="C38" s="47">
        <v>5040</v>
      </c>
      <c r="D38" s="47">
        <v>3857</v>
      </c>
      <c r="E38" s="47">
        <v>4630101</v>
      </c>
      <c r="L38" s="48">
        <v>4761905</v>
      </c>
      <c r="Y38" s="47" t="s">
        <v>844</v>
      </c>
      <c r="Z38" s="47">
        <v>34</v>
      </c>
    </row>
    <row r="39" spans="1:26" x14ac:dyDescent="0.25">
      <c r="A39" s="47">
        <v>5610199</v>
      </c>
      <c r="B39" s="47">
        <v>3230</v>
      </c>
      <c r="C39" s="47">
        <v>104200</v>
      </c>
      <c r="D39" s="47">
        <v>3858</v>
      </c>
      <c r="E39" s="47">
        <v>5610199</v>
      </c>
      <c r="L39" s="48">
        <v>1593232</v>
      </c>
      <c r="Y39" s="47" t="s">
        <v>844</v>
      </c>
      <c r="Z39" s="47">
        <v>34</v>
      </c>
    </row>
    <row r="40" spans="1:26" x14ac:dyDescent="0.25">
      <c r="A40" s="47">
        <v>5610399</v>
      </c>
      <c r="B40" s="47">
        <v>3230</v>
      </c>
      <c r="C40" s="47">
        <v>104200</v>
      </c>
      <c r="D40" s="47">
        <v>3860</v>
      </c>
      <c r="E40" s="47">
        <v>5610399</v>
      </c>
      <c r="L40" s="48">
        <v>264681</v>
      </c>
      <c r="Y40" s="47" t="s">
        <v>844</v>
      </c>
      <c r="Z40" s="47">
        <v>34</v>
      </c>
    </row>
    <row r="41" spans="1:26" x14ac:dyDescent="0.25">
      <c r="A41" s="47">
        <v>5610401</v>
      </c>
      <c r="B41" s="47">
        <v>3230</v>
      </c>
      <c r="C41" s="47">
        <v>104200</v>
      </c>
      <c r="D41" s="47">
        <v>3860</v>
      </c>
      <c r="E41" s="47">
        <v>5610401</v>
      </c>
      <c r="L41" s="48">
        <v>819108</v>
      </c>
      <c r="Y41" s="47" t="s">
        <v>844</v>
      </c>
      <c r="Z41" s="47">
        <v>34</v>
      </c>
    </row>
    <row r="42" spans="1:26" x14ac:dyDescent="0.25">
      <c r="A42" s="47">
        <v>5610501</v>
      </c>
      <c r="B42" s="47">
        <v>3230</v>
      </c>
      <c r="C42" s="47">
        <v>104200</v>
      </c>
      <c r="D42" s="47">
        <v>3858</v>
      </c>
      <c r="E42" s="47">
        <v>5610501</v>
      </c>
      <c r="L42" s="48">
        <v>5394496</v>
      </c>
      <c r="Y42" s="47" t="s">
        <v>844</v>
      </c>
      <c r="Z42" s="47">
        <v>34</v>
      </c>
    </row>
    <row r="43" spans="1:26" x14ac:dyDescent="0.25">
      <c r="A43" s="47">
        <v>5610601</v>
      </c>
      <c r="B43" s="47">
        <v>3810</v>
      </c>
      <c r="C43" s="47">
        <v>104200</v>
      </c>
      <c r="D43" s="47">
        <v>3858</v>
      </c>
      <c r="E43" s="47">
        <v>5610601</v>
      </c>
      <c r="L43" s="48">
        <v>3842223</v>
      </c>
      <c r="Y43" s="47" t="s">
        <v>844</v>
      </c>
      <c r="Z43" s="47">
        <v>34</v>
      </c>
    </row>
    <row r="44" spans="1:26" x14ac:dyDescent="0.25">
      <c r="A44" s="47">
        <v>5610801</v>
      </c>
      <c r="B44" s="47">
        <v>3230</v>
      </c>
      <c r="C44" s="47">
        <v>104200</v>
      </c>
      <c r="D44" s="47">
        <v>3852</v>
      </c>
      <c r="E44" s="47">
        <v>5610801</v>
      </c>
      <c r="L44" s="48">
        <v>-20239</v>
      </c>
      <c r="Y44" s="47" t="s">
        <v>844</v>
      </c>
      <c r="Z44" s="47">
        <v>34</v>
      </c>
    </row>
    <row r="45" spans="1:26" x14ac:dyDescent="0.25">
      <c r="A45" s="47">
        <v>5620199</v>
      </c>
      <c r="B45" s="47">
        <v>3230</v>
      </c>
      <c r="C45" s="47">
        <v>104200</v>
      </c>
      <c r="D45" s="47">
        <v>2650</v>
      </c>
      <c r="E45" s="47">
        <v>5620199</v>
      </c>
      <c r="L45" s="48">
        <v>1242543</v>
      </c>
      <c r="Y45" s="47" t="s">
        <v>844</v>
      </c>
      <c r="Z45" s="47">
        <v>34</v>
      </c>
    </row>
    <row r="46" spans="1:26" x14ac:dyDescent="0.25">
      <c r="A46" s="47">
        <v>5620399</v>
      </c>
      <c r="B46" s="47">
        <v>3230</v>
      </c>
      <c r="C46" s="47">
        <v>104200</v>
      </c>
      <c r="D46" s="47">
        <v>2650</v>
      </c>
      <c r="E46" s="47">
        <v>5620399</v>
      </c>
      <c r="L46" s="48">
        <v>-12972886</v>
      </c>
      <c r="Y46" s="47" t="s">
        <v>844</v>
      </c>
      <c r="Z46" s="47">
        <v>34</v>
      </c>
    </row>
    <row r="47" spans="1:26" x14ac:dyDescent="0.25">
      <c r="A47" s="47">
        <v>5620599</v>
      </c>
      <c r="B47" s="47">
        <v>3230</v>
      </c>
      <c r="C47" s="47">
        <v>104200</v>
      </c>
      <c r="D47" s="47">
        <v>2611</v>
      </c>
      <c r="E47" s="47">
        <v>5620599</v>
      </c>
      <c r="L47" s="48">
        <v>-1040933</v>
      </c>
      <c r="Y47" s="47" t="s">
        <v>844</v>
      </c>
      <c r="Z47" s="47">
        <v>34</v>
      </c>
    </row>
    <row r="48" spans="1:26" x14ac:dyDescent="0.25">
      <c r="A48" s="47">
        <v>5620601</v>
      </c>
      <c r="B48" s="47">
        <v>3230</v>
      </c>
      <c r="C48" s="47">
        <v>104200</v>
      </c>
      <c r="D48" s="47">
        <v>2650</v>
      </c>
      <c r="E48" s="47">
        <v>5620601</v>
      </c>
      <c r="L48" s="48">
        <v>387716</v>
      </c>
      <c r="Y48" s="47" t="s">
        <v>844</v>
      </c>
      <c r="Z48" s="47">
        <v>34</v>
      </c>
    </row>
    <row r="49" spans="1:26" x14ac:dyDescent="0.25">
      <c r="A49" s="47">
        <v>5620602</v>
      </c>
      <c r="B49" s="47">
        <v>3230</v>
      </c>
      <c r="C49" s="47">
        <v>104200</v>
      </c>
      <c r="D49" s="47">
        <v>2650</v>
      </c>
      <c r="E49" s="47">
        <v>5620602</v>
      </c>
      <c r="L49" s="48">
        <v>974724</v>
      </c>
      <c r="Y49" s="47" t="s">
        <v>844</v>
      </c>
      <c r="Z49" s="47">
        <v>34</v>
      </c>
    </row>
    <row r="50" spans="1:26" x14ac:dyDescent="0.25">
      <c r="A50" s="47">
        <v>5620603</v>
      </c>
      <c r="B50" s="47">
        <v>3230</v>
      </c>
      <c r="C50" s="47">
        <v>104200</v>
      </c>
      <c r="D50" s="47">
        <v>2650</v>
      </c>
      <c r="E50" s="47">
        <v>5620603</v>
      </c>
      <c r="L50" s="48">
        <v>-387593</v>
      </c>
      <c r="Y50" s="47" t="s">
        <v>844</v>
      </c>
      <c r="Z50" s="47">
        <v>34</v>
      </c>
    </row>
    <row r="51" spans="1:26" x14ac:dyDescent="0.25">
      <c r="A51" s="47">
        <v>5620604</v>
      </c>
      <c r="B51" s="47">
        <v>3230</v>
      </c>
      <c r="C51" s="47">
        <v>104200</v>
      </c>
      <c r="D51" s="47">
        <v>2650</v>
      </c>
      <c r="E51" s="47">
        <v>5620604</v>
      </c>
      <c r="L51" s="48">
        <v>-790080</v>
      </c>
      <c r="Y51" s="47" t="s">
        <v>844</v>
      </c>
      <c r="Z51" s="47">
        <v>34</v>
      </c>
    </row>
    <row r="52" spans="1:26" x14ac:dyDescent="0.25">
      <c r="A52" s="47">
        <v>5620699</v>
      </c>
      <c r="B52" s="47">
        <v>3810</v>
      </c>
      <c r="C52" s="47">
        <v>104200</v>
      </c>
      <c r="D52" s="47">
        <v>2650</v>
      </c>
      <c r="E52" s="47">
        <v>5620699</v>
      </c>
      <c r="L52" s="48">
        <v>-1500000</v>
      </c>
      <c r="Y52" s="47" t="s">
        <v>844</v>
      </c>
      <c r="Z52" s="47">
        <v>34</v>
      </c>
    </row>
    <row r="53" spans="1:26" x14ac:dyDescent="0.25">
      <c r="A53" s="47">
        <v>5620699</v>
      </c>
      <c r="B53" s="47">
        <v>3810</v>
      </c>
      <c r="C53" s="47">
        <v>104200</v>
      </c>
      <c r="D53" s="47">
        <v>2650</v>
      </c>
      <c r="E53" s="47">
        <v>5620699</v>
      </c>
      <c r="L53" s="48">
        <v>-3564000</v>
      </c>
      <c r="Y53" s="47" t="s">
        <v>844</v>
      </c>
      <c r="Z53" s="47">
        <v>34</v>
      </c>
    </row>
    <row r="54" spans="1:26" x14ac:dyDescent="0.25">
      <c r="A54" s="47">
        <v>5620799</v>
      </c>
      <c r="B54" s="47">
        <v>3230</v>
      </c>
      <c r="C54" s="47">
        <v>104200</v>
      </c>
      <c r="D54" s="47">
        <v>2650</v>
      </c>
      <c r="E54" s="47">
        <v>5620799</v>
      </c>
      <c r="L54" s="48">
        <v>815131</v>
      </c>
      <c r="Y54" s="47" t="s">
        <v>844</v>
      </c>
      <c r="Z54" s="47">
        <v>34</v>
      </c>
    </row>
    <row r="55" spans="1:26" x14ac:dyDescent="0.25">
      <c r="A55" s="47">
        <v>5620801</v>
      </c>
      <c r="B55" s="47">
        <v>3230</v>
      </c>
      <c r="C55" s="47">
        <v>104200</v>
      </c>
      <c r="D55" s="47">
        <v>2650</v>
      </c>
      <c r="E55" s="47">
        <v>5620801</v>
      </c>
      <c r="L55" s="48">
        <v>331862</v>
      </c>
      <c r="Y55" s="47" t="s">
        <v>844</v>
      </c>
      <c r="Z55" s="47">
        <v>34</v>
      </c>
    </row>
    <row r="56" spans="1:26" x14ac:dyDescent="0.25">
      <c r="A56" s="47">
        <v>5620901</v>
      </c>
      <c r="B56" s="47">
        <v>3230</v>
      </c>
      <c r="C56" s="47">
        <v>104200</v>
      </c>
      <c r="D56" s="47">
        <v>2650</v>
      </c>
      <c r="E56" s="47">
        <v>5620901</v>
      </c>
      <c r="L56" s="48">
        <v>1780754</v>
      </c>
      <c r="Y56" s="47" t="s">
        <v>844</v>
      </c>
      <c r="Z56" s="47">
        <v>34</v>
      </c>
    </row>
    <row r="57" spans="1:26" x14ac:dyDescent="0.25">
      <c r="A57" s="47">
        <v>5621001</v>
      </c>
      <c r="B57" s="47">
        <v>3230</v>
      </c>
      <c r="C57" s="47">
        <v>104200</v>
      </c>
      <c r="D57" s="47">
        <v>2653</v>
      </c>
      <c r="E57" s="47">
        <v>5621001</v>
      </c>
      <c r="L57" s="48">
        <v>8877700</v>
      </c>
      <c r="Y57" s="47" t="s">
        <v>844</v>
      </c>
      <c r="Z57" s="47">
        <v>34</v>
      </c>
    </row>
    <row r="58" spans="1:26" x14ac:dyDescent="0.25">
      <c r="A58" s="47">
        <v>5621101</v>
      </c>
      <c r="B58" s="47">
        <v>3230</v>
      </c>
      <c r="C58" s="47">
        <v>104200</v>
      </c>
      <c r="D58" s="47">
        <v>2653</v>
      </c>
      <c r="E58" s="47">
        <v>5621101</v>
      </c>
      <c r="L58" s="48">
        <v>-206322</v>
      </c>
      <c r="Y58" s="47" t="s">
        <v>844</v>
      </c>
      <c r="Z58" s="47">
        <v>34</v>
      </c>
    </row>
    <row r="59" spans="1:26" x14ac:dyDescent="0.25">
      <c r="A59" s="47">
        <v>5621201</v>
      </c>
      <c r="B59" s="47">
        <v>3230</v>
      </c>
      <c r="C59" s="47">
        <v>104200</v>
      </c>
      <c r="D59" s="47">
        <v>2653</v>
      </c>
      <c r="E59" s="47">
        <v>5621201</v>
      </c>
      <c r="L59" s="48">
        <v>509240</v>
      </c>
      <c r="Y59" s="47" t="s">
        <v>844</v>
      </c>
      <c r="Z59" s="47">
        <v>34</v>
      </c>
    </row>
    <row r="60" spans="1:26" x14ac:dyDescent="0.25">
      <c r="A60" s="47">
        <v>5621401</v>
      </c>
      <c r="B60" s="47">
        <v>3230</v>
      </c>
      <c r="C60" s="47">
        <v>104200</v>
      </c>
      <c r="D60" s="47">
        <v>2653</v>
      </c>
      <c r="E60" s="47">
        <v>5621401</v>
      </c>
      <c r="L60" s="48">
        <v>150000</v>
      </c>
      <c r="Y60" s="47" t="s">
        <v>844</v>
      </c>
      <c r="Z60" s="47">
        <v>34</v>
      </c>
    </row>
    <row r="61" spans="1:26" x14ac:dyDescent="0.25">
      <c r="A61" s="47">
        <v>5621402</v>
      </c>
      <c r="B61" s="47">
        <v>3230</v>
      </c>
      <c r="C61" s="47">
        <v>104200</v>
      </c>
      <c r="D61" s="47">
        <v>2653</v>
      </c>
      <c r="E61" s="47">
        <v>5621402</v>
      </c>
      <c r="L61" s="48">
        <v>-150425</v>
      </c>
      <c r="Y61" s="47" t="s">
        <v>844</v>
      </c>
      <c r="Z61" s="47">
        <v>34</v>
      </c>
    </row>
    <row r="62" spans="1:26" x14ac:dyDescent="0.25">
      <c r="A62" s="47">
        <v>5621501</v>
      </c>
      <c r="B62" s="47">
        <v>3230</v>
      </c>
      <c r="C62" s="47">
        <v>104300</v>
      </c>
      <c r="D62" s="47">
        <v>2611</v>
      </c>
      <c r="E62" s="47">
        <v>5621501</v>
      </c>
      <c r="L62" s="48">
        <v>757067</v>
      </c>
      <c r="Y62" s="47" t="s">
        <v>844</v>
      </c>
      <c r="Z62" s="47">
        <v>34</v>
      </c>
    </row>
    <row r="63" spans="1:26" x14ac:dyDescent="0.25">
      <c r="A63" s="47">
        <v>5621601</v>
      </c>
      <c r="B63" s="47">
        <v>3230</v>
      </c>
      <c r="C63" s="47">
        <v>104200</v>
      </c>
      <c r="D63" s="47">
        <v>2611</v>
      </c>
      <c r="E63" s="47">
        <v>5621601</v>
      </c>
      <c r="L63" s="48">
        <v>296166</v>
      </c>
      <c r="Y63" s="47" t="s">
        <v>844</v>
      </c>
      <c r="Z63" s="47">
        <v>34</v>
      </c>
    </row>
    <row r="64" spans="1:26" x14ac:dyDescent="0.25">
      <c r="A64" s="47">
        <v>5621701</v>
      </c>
      <c r="B64" s="47">
        <v>3230</v>
      </c>
      <c r="C64" s="47">
        <v>104200</v>
      </c>
      <c r="D64" s="47">
        <v>2611</v>
      </c>
      <c r="E64" s="47">
        <v>5621701</v>
      </c>
      <c r="L64" s="48">
        <v>5822287</v>
      </c>
      <c r="Y64" s="47" t="s">
        <v>844</v>
      </c>
      <c r="Z64" s="47">
        <v>34</v>
      </c>
    </row>
    <row r="65" spans="1:26" x14ac:dyDescent="0.25">
      <c r="A65" s="47">
        <v>5621801</v>
      </c>
      <c r="B65" s="47">
        <v>3230</v>
      </c>
      <c r="C65" s="47">
        <v>104200</v>
      </c>
      <c r="D65" s="47">
        <v>2653</v>
      </c>
      <c r="E65" s="47">
        <v>5621801</v>
      </c>
      <c r="L65" s="48">
        <v>160491</v>
      </c>
      <c r="Y65" s="47" t="s">
        <v>844</v>
      </c>
      <c r="Z65" s="47">
        <v>34</v>
      </c>
    </row>
    <row r="66" spans="1:26" x14ac:dyDescent="0.25">
      <c r="A66" s="47">
        <v>5621901</v>
      </c>
      <c r="B66" s="47">
        <v>3230</v>
      </c>
      <c r="C66" s="47">
        <v>104200</v>
      </c>
      <c r="D66" s="47">
        <v>2611</v>
      </c>
      <c r="E66" s="47">
        <v>5621901</v>
      </c>
      <c r="L66" s="48">
        <v>1847000</v>
      </c>
      <c r="Y66" s="47" t="s">
        <v>844</v>
      </c>
      <c r="Z66" s="47">
        <v>34</v>
      </c>
    </row>
    <row r="67" spans="1:26" x14ac:dyDescent="0.25">
      <c r="A67" s="47">
        <v>5622001</v>
      </c>
      <c r="B67" s="47">
        <v>3230</v>
      </c>
      <c r="C67" s="47">
        <v>104200</v>
      </c>
      <c r="D67" s="47">
        <v>2653</v>
      </c>
      <c r="E67" s="47">
        <v>5622001</v>
      </c>
      <c r="L67" s="48">
        <v>-16808</v>
      </c>
      <c r="Y67" s="47" t="s">
        <v>844</v>
      </c>
      <c r="Z67" s="47">
        <v>34</v>
      </c>
    </row>
    <row r="68" spans="1:26" x14ac:dyDescent="0.25">
      <c r="A68" s="47">
        <v>5622101</v>
      </c>
      <c r="B68" s="47">
        <v>3230</v>
      </c>
      <c r="C68" s="47">
        <v>104200</v>
      </c>
      <c r="D68" s="47">
        <v>2653</v>
      </c>
      <c r="E68" s="47">
        <v>5622101</v>
      </c>
      <c r="L68" s="48">
        <v>-19893</v>
      </c>
      <c r="Y68" s="47" t="s">
        <v>844</v>
      </c>
      <c r="Z68" s="47">
        <v>34</v>
      </c>
    </row>
    <row r="69" spans="1:26" x14ac:dyDescent="0.25">
      <c r="A69" s="47">
        <v>5622301</v>
      </c>
      <c r="B69" s="47">
        <v>3230</v>
      </c>
      <c r="C69" s="47">
        <v>104200</v>
      </c>
      <c r="D69" s="47">
        <v>2430</v>
      </c>
      <c r="E69" s="47">
        <v>5622301</v>
      </c>
      <c r="L69" s="48">
        <v>1306824</v>
      </c>
      <c r="Y69" s="47" t="s">
        <v>844</v>
      </c>
      <c r="Z69" s="47">
        <v>34</v>
      </c>
    </row>
    <row r="70" spans="1:26" x14ac:dyDescent="0.25">
      <c r="A70" s="47">
        <v>5622401</v>
      </c>
      <c r="B70" s="47">
        <v>3230</v>
      </c>
      <c r="C70" s="47">
        <v>104200</v>
      </c>
      <c r="D70" s="47">
        <v>2653</v>
      </c>
      <c r="E70" s="47">
        <v>5622401</v>
      </c>
      <c r="L70" s="48">
        <v>282434</v>
      </c>
      <c r="Y70" s="47" t="s">
        <v>844</v>
      </c>
      <c r="Z70" s="47">
        <v>34</v>
      </c>
    </row>
    <row r="71" spans="1:26" x14ac:dyDescent="0.25">
      <c r="A71" s="47">
        <v>5622699</v>
      </c>
      <c r="B71" s="47">
        <v>3230</v>
      </c>
      <c r="C71" s="47">
        <v>104200</v>
      </c>
      <c r="D71" s="47">
        <v>2611</v>
      </c>
      <c r="E71" s="47">
        <v>5622699</v>
      </c>
      <c r="L71" s="48">
        <v>1500000</v>
      </c>
      <c r="Y71" s="47" t="s">
        <v>844</v>
      </c>
      <c r="Z71" s="47">
        <v>34</v>
      </c>
    </row>
    <row r="72" spans="1:26" x14ac:dyDescent="0.25">
      <c r="A72" s="47">
        <v>5622899</v>
      </c>
      <c r="B72" s="47">
        <v>3230</v>
      </c>
      <c r="C72" s="47">
        <v>104200</v>
      </c>
      <c r="D72" s="47">
        <v>2653</v>
      </c>
      <c r="E72" s="47">
        <v>5622899</v>
      </c>
      <c r="L72" s="48">
        <v>1310288</v>
      </c>
      <c r="Y72" s="47" t="s">
        <v>844</v>
      </c>
      <c r="Z72" s="47">
        <v>34</v>
      </c>
    </row>
    <row r="73" spans="1:26" x14ac:dyDescent="0.25">
      <c r="A73" s="47">
        <v>5622901</v>
      </c>
      <c r="B73" s="47">
        <v>3230</v>
      </c>
      <c r="C73" s="47">
        <v>104200</v>
      </c>
      <c r="D73" s="47">
        <v>2650</v>
      </c>
      <c r="E73" s="47">
        <v>5622901</v>
      </c>
      <c r="L73" s="48">
        <v>707902</v>
      </c>
      <c r="Y73" s="47" t="s">
        <v>844</v>
      </c>
      <c r="Z73" s="47">
        <v>34</v>
      </c>
    </row>
    <row r="74" spans="1:26" x14ac:dyDescent="0.25">
      <c r="A74" s="47">
        <v>5623001</v>
      </c>
      <c r="B74" s="47">
        <v>3230</v>
      </c>
      <c r="C74" s="47">
        <v>104200</v>
      </c>
      <c r="D74" s="47">
        <v>2533</v>
      </c>
      <c r="E74" s="47">
        <v>5623001</v>
      </c>
      <c r="L74" s="48">
        <v>158865</v>
      </c>
      <c r="Y74" s="47" t="s">
        <v>844</v>
      </c>
      <c r="Z74" s="47">
        <v>34</v>
      </c>
    </row>
    <row r="75" spans="1:26" x14ac:dyDescent="0.25">
      <c r="A75" s="47">
        <v>5623201</v>
      </c>
      <c r="B75" s="47">
        <v>3230</v>
      </c>
      <c r="C75" s="47">
        <v>104200</v>
      </c>
      <c r="D75" s="47">
        <v>2650</v>
      </c>
      <c r="E75" s="47">
        <v>5623201</v>
      </c>
      <c r="L75" s="48">
        <v>846109</v>
      </c>
      <c r="Y75" s="47" t="s">
        <v>844</v>
      </c>
      <c r="Z75" s="47">
        <v>34</v>
      </c>
    </row>
    <row r="76" spans="1:26" x14ac:dyDescent="0.25">
      <c r="A76" s="47">
        <v>5623301</v>
      </c>
      <c r="B76" s="47">
        <v>3230</v>
      </c>
      <c r="C76" s="47">
        <v>104200</v>
      </c>
      <c r="D76" s="47">
        <v>2611</v>
      </c>
      <c r="E76" s="47">
        <v>5623301</v>
      </c>
      <c r="L76" s="48">
        <v>1489378</v>
      </c>
      <c r="Y76" s="47" t="s">
        <v>844</v>
      </c>
      <c r="Z76" s="47">
        <v>34</v>
      </c>
    </row>
    <row r="77" spans="1:26" x14ac:dyDescent="0.25">
      <c r="A77" s="47">
        <v>5623901</v>
      </c>
      <c r="B77" s="47">
        <v>3230</v>
      </c>
      <c r="C77" s="47">
        <v>104200</v>
      </c>
      <c r="D77" s="47">
        <v>2611</v>
      </c>
      <c r="E77" s="47">
        <v>5623901</v>
      </c>
      <c r="L77" s="48">
        <v>1687208</v>
      </c>
      <c r="Y77" s="47" t="s">
        <v>844</v>
      </c>
      <c r="Z77" s="47">
        <v>34</v>
      </c>
    </row>
    <row r="78" spans="1:26" x14ac:dyDescent="0.25">
      <c r="A78" s="47">
        <v>5624001</v>
      </c>
      <c r="B78" s="47">
        <v>3230</v>
      </c>
      <c r="C78" s="47">
        <v>104200</v>
      </c>
      <c r="D78" s="47">
        <v>2656</v>
      </c>
      <c r="E78" s="47">
        <v>5624001</v>
      </c>
      <c r="L78" s="48">
        <v>450000</v>
      </c>
      <c r="Y78" s="47" t="s">
        <v>844</v>
      </c>
      <c r="Z78" s="47">
        <v>34</v>
      </c>
    </row>
    <row r="79" spans="1:26" x14ac:dyDescent="0.25">
      <c r="A79" s="47">
        <v>5630199</v>
      </c>
      <c r="B79" s="47">
        <v>3230</v>
      </c>
      <c r="C79" s="47">
        <v>104200</v>
      </c>
      <c r="D79" s="47">
        <v>2222</v>
      </c>
      <c r="E79" s="47">
        <v>5630199</v>
      </c>
      <c r="L79" s="48">
        <v>1407357</v>
      </c>
      <c r="Y79" s="47" t="s">
        <v>844</v>
      </c>
      <c r="Z79" s="47">
        <v>34</v>
      </c>
    </row>
    <row r="80" spans="1:26" x14ac:dyDescent="0.25">
      <c r="A80" s="47">
        <v>5630299</v>
      </c>
      <c r="B80" s="47">
        <v>3230</v>
      </c>
      <c r="C80" s="47">
        <v>104200</v>
      </c>
      <c r="D80" s="47">
        <v>2222</v>
      </c>
      <c r="E80" s="47">
        <v>5630299</v>
      </c>
      <c r="L80" s="48">
        <v>511407</v>
      </c>
      <c r="Y80" s="47" t="s">
        <v>844</v>
      </c>
      <c r="Z80" s="47">
        <v>34</v>
      </c>
    </row>
    <row r="81" spans="1:26" x14ac:dyDescent="0.25">
      <c r="A81" s="47">
        <v>5630301</v>
      </c>
      <c r="B81" s="47">
        <v>3230</v>
      </c>
      <c r="C81" s="47">
        <v>104200</v>
      </c>
      <c r="D81" s="47">
        <v>2222</v>
      </c>
      <c r="E81" s="47">
        <v>5630301</v>
      </c>
      <c r="L81" s="48">
        <v>94</v>
      </c>
      <c r="Y81" s="47" t="s">
        <v>844</v>
      </c>
      <c r="Z81" s="47">
        <v>34</v>
      </c>
    </row>
    <row r="82" spans="1:26" x14ac:dyDescent="0.25">
      <c r="A82" s="47">
        <v>5630401</v>
      </c>
      <c r="B82" s="47">
        <v>3230</v>
      </c>
      <c r="C82" s="47">
        <v>104200</v>
      </c>
      <c r="D82" s="47">
        <v>2222</v>
      </c>
      <c r="E82" s="47">
        <v>5630401</v>
      </c>
      <c r="L82" s="48">
        <v>350000</v>
      </c>
      <c r="Y82" s="47" t="s">
        <v>844</v>
      </c>
      <c r="Z82" s="47">
        <v>34</v>
      </c>
    </row>
    <row r="83" spans="1:26" x14ac:dyDescent="0.25">
      <c r="A83" s="47">
        <v>5630501</v>
      </c>
      <c r="B83" s="47">
        <v>3230</v>
      </c>
      <c r="C83" s="47">
        <v>104200</v>
      </c>
      <c r="D83" s="47">
        <v>2222</v>
      </c>
      <c r="E83" s="47">
        <v>5630501</v>
      </c>
      <c r="L83" s="48">
        <v>1571674</v>
      </c>
      <c r="Y83" s="47" t="s">
        <v>844</v>
      </c>
      <c r="Z83" s="47">
        <v>34</v>
      </c>
    </row>
    <row r="84" spans="1:26" x14ac:dyDescent="0.25">
      <c r="A84" s="47">
        <v>5630701</v>
      </c>
      <c r="B84" s="47">
        <v>3230</v>
      </c>
      <c r="C84" s="47">
        <v>104200</v>
      </c>
      <c r="D84" s="47">
        <v>2222</v>
      </c>
      <c r="E84" s="47">
        <v>5630701</v>
      </c>
      <c r="L84" s="48">
        <v>9000000</v>
      </c>
      <c r="Y84" s="47" t="s">
        <v>844</v>
      </c>
      <c r="Z84" s="47">
        <v>34</v>
      </c>
    </row>
    <row r="85" spans="1:26" x14ac:dyDescent="0.25">
      <c r="A85" s="47">
        <v>5630801</v>
      </c>
      <c r="B85" s="47">
        <v>3230</v>
      </c>
      <c r="C85" s="47">
        <v>104200</v>
      </c>
      <c r="D85" s="47">
        <v>2222</v>
      </c>
      <c r="E85" s="47">
        <v>5630801</v>
      </c>
      <c r="L85" s="48">
        <v>9401031</v>
      </c>
      <c r="Y85" s="47" t="s">
        <v>844</v>
      </c>
      <c r="Z85" s="47">
        <v>34</v>
      </c>
    </row>
    <row r="86" spans="1:26" x14ac:dyDescent="0.25">
      <c r="A86" s="47">
        <v>5630901</v>
      </c>
      <c r="B86" s="47">
        <v>3230</v>
      </c>
      <c r="C86" s="47">
        <v>104200</v>
      </c>
      <c r="D86" s="47">
        <v>2222</v>
      </c>
      <c r="E86" s="47">
        <v>5630901</v>
      </c>
      <c r="L86" s="48">
        <v>4600000</v>
      </c>
      <c r="Y86" s="47" t="s">
        <v>844</v>
      </c>
      <c r="Z86" s="47">
        <v>34</v>
      </c>
    </row>
    <row r="87" spans="1:26" x14ac:dyDescent="0.25">
      <c r="A87" s="47">
        <v>5631001</v>
      </c>
      <c r="B87" s="47">
        <v>3230</v>
      </c>
      <c r="C87" s="47">
        <v>104200</v>
      </c>
      <c r="D87" s="47">
        <v>2222</v>
      </c>
      <c r="E87" s="47">
        <v>5631001</v>
      </c>
      <c r="L87" s="48">
        <v>998332</v>
      </c>
      <c r="Y87" s="47" t="s">
        <v>844</v>
      </c>
      <c r="Z87" s="47">
        <v>34</v>
      </c>
    </row>
    <row r="88" spans="1:26" x14ac:dyDescent="0.25">
      <c r="A88" s="47">
        <v>5631101</v>
      </c>
      <c r="B88" s="47">
        <v>3230</v>
      </c>
      <c r="C88" s="47">
        <v>104200</v>
      </c>
      <c r="D88" s="47">
        <v>2222</v>
      </c>
      <c r="E88" s="47">
        <v>5631101</v>
      </c>
      <c r="L88" s="48">
        <v>20726134</v>
      </c>
      <c r="Y88" s="47" t="s">
        <v>844</v>
      </c>
      <c r="Z88" s="47">
        <v>34</v>
      </c>
    </row>
    <row r="89" spans="1:26" x14ac:dyDescent="0.25">
      <c r="A89" s="47">
        <v>5631201</v>
      </c>
      <c r="B89" s="47">
        <v>3230</v>
      </c>
      <c r="C89" s="47">
        <v>104200</v>
      </c>
      <c r="D89" s="47">
        <v>2222</v>
      </c>
      <c r="E89" s="47">
        <v>5631201</v>
      </c>
      <c r="L89" s="48">
        <v>-14351129</v>
      </c>
      <c r="Y89" s="47" t="s">
        <v>844</v>
      </c>
      <c r="Z89" s="47">
        <v>34</v>
      </c>
    </row>
    <row r="90" spans="1:26" x14ac:dyDescent="0.25">
      <c r="A90" s="47">
        <v>5631301</v>
      </c>
      <c r="B90" s="47">
        <v>3230</v>
      </c>
      <c r="C90" s="47">
        <v>104200</v>
      </c>
      <c r="D90" s="47">
        <v>2222</v>
      </c>
      <c r="E90" s="47">
        <v>5631301</v>
      </c>
      <c r="L90" s="48">
        <v>584040</v>
      </c>
      <c r="Y90" s="47" t="s">
        <v>844</v>
      </c>
      <c r="Z90" s="47">
        <v>34</v>
      </c>
    </row>
    <row r="91" spans="1:26" x14ac:dyDescent="0.25">
      <c r="A91" s="47">
        <v>5631501</v>
      </c>
      <c r="B91" s="47">
        <v>3230</v>
      </c>
      <c r="C91" s="47">
        <v>104200</v>
      </c>
      <c r="D91" s="47">
        <v>2222</v>
      </c>
      <c r="E91" s="47">
        <v>5631501</v>
      </c>
      <c r="L91" s="48">
        <v>92823</v>
      </c>
      <c r="Y91" s="47" t="s">
        <v>844</v>
      </c>
      <c r="Z91" s="47">
        <v>34</v>
      </c>
    </row>
    <row r="92" spans="1:26" x14ac:dyDescent="0.25">
      <c r="A92" s="47">
        <v>5631601</v>
      </c>
      <c r="B92" s="47">
        <v>3230</v>
      </c>
      <c r="C92" s="47">
        <v>104200</v>
      </c>
      <c r="D92" s="47">
        <v>2222</v>
      </c>
      <c r="E92" s="47">
        <v>5631601</v>
      </c>
      <c r="L92" s="48">
        <v>977342</v>
      </c>
      <c r="Y92" s="47" t="s">
        <v>844</v>
      </c>
      <c r="Z92" s="47">
        <v>34</v>
      </c>
    </row>
    <row r="93" spans="1:26" x14ac:dyDescent="0.25">
      <c r="A93" s="47">
        <v>5632001</v>
      </c>
      <c r="B93" s="47">
        <v>3230</v>
      </c>
      <c r="C93" s="47">
        <v>104200</v>
      </c>
      <c r="D93" s="47">
        <v>2222</v>
      </c>
      <c r="E93" s="47">
        <v>5632001</v>
      </c>
      <c r="L93" s="48">
        <v>400</v>
      </c>
      <c r="Y93" s="47" t="s">
        <v>844</v>
      </c>
      <c r="Z93" s="47">
        <v>34</v>
      </c>
    </row>
    <row r="94" spans="1:26" x14ac:dyDescent="0.25">
      <c r="A94" s="47">
        <v>5632201</v>
      </c>
      <c r="B94" s="47">
        <v>3230</v>
      </c>
      <c r="C94" s="47">
        <v>104200</v>
      </c>
      <c r="D94" s="47">
        <v>2222</v>
      </c>
      <c r="E94" s="47">
        <v>5632201</v>
      </c>
      <c r="L94" s="48">
        <v>-89670</v>
      </c>
      <c r="Y94" s="47" t="s">
        <v>844</v>
      </c>
      <c r="Z94" s="47">
        <v>34</v>
      </c>
    </row>
    <row r="95" spans="1:26" x14ac:dyDescent="0.25">
      <c r="A95" s="47">
        <v>5640199</v>
      </c>
      <c r="B95" s="47">
        <v>3230</v>
      </c>
      <c r="C95" s="47">
        <v>104200</v>
      </c>
      <c r="D95" s="47">
        <v>2211</v>
      </c>
      <c r="E95" s="47">
        <v>5640199</v>
      </c>
      <c r="L95" s="48">
        <v>1008699</v>
      </c>
      <c r="Y95" s="47" t="s">
        <v>844</v>
      </c>
      <c r="Z95" s="47">
        <v>34</v>
      </c>
    </row>
    <row r="96" spans="1:26" x14ac:dyDescent="0.25">
      <c r="A96" s="47">
        <v>5640299</v>
      </c>
      <c r="B96" s="47">
        <v>3230</v>
      </c>
      <c r="C96" s="47">
        <v>104200</v>
      </c>
      <c r="D96" s="47">
        <v>2212</v>
      </c>
      <c r="E96" s="47">
        <v>5640299</v>
      </c>
      <c r="L96" s="48">
        <v>6272184</v>
      </c>
      <c r="Y96" s="47" t="s">
        <v>844</v>
      </c>
      <c r="Z96" s="47">
        <v>34</v>
      </c>
    </row>
    <row r="97" spans="1:26" x14ac:dyDescent="0.25">
      <c r="A97" s="47">
        <v>5640301</v>
      </c>
      <c r="B97" s="47">
        <v>3230</v>
      </c>
      <c r="C97" s="47">
        <v>104200</v>
      </c>
      <c r="D97" s="47">
        <v>2321</v>
      </c>
      <c r="E97" s="47">
        <v>5640301</v>
      </c>
      <c r="L97" s="48">
        <v>5981574</v>
      </c>
      <c r="Y97" s="47" t="s">
        <v>844</v>
      </c>
      <c r="Z97" s="47">
        <v>34</v>
      </c>
    </row>
    <row r="98" spans="1:26" x14ac:dyDescent="0.25">
      <c r="A98" s="47">
        <v>5640401</v>
      </c>
      <c r="B98" s="47">
        <v>3230</v>
      </c>
      <c r="C98" s="47">
        <v>104200</v>
      </c>
      <c r="D98" s="47">
        <v>2212</v>
      </c>
      <c r="E98" s="47">
        <v>5640401</v>
      </c>
      <c r="L98" s="48">
        <v>2452972</v>
      </c>
      <c r="Y98" s="47" t="s">
        <v>844</v>
      </c>
      <c r="Z98" s="47">
        <v>34</v>
      </c>
    </row>
    <row r="99" spans="1:26" x14ac:dyDescent="0.25">
      <c r="A99" s="47">
        <v>5640501</v>
      </c>
      <c r="B99" s="47">
        <v>3230</v>
      </c>
      <c r="C99" s="47">
        <v>104200</v>
      </c>
      <c r="D99" s="47">
        <v>2212</v>
      </c>
      <c r="E99" s="47">
        <v>5640501</v>
      </c>
      <c r="L99" s="48">
        <v>944360</v>
      </c>
      <c r="Y99" s="47" t="s">
        <v>844</v>
      </c>
      <c r="Z99" s="47">
        <v>34</v>
      </c>
    </row>
    <row r="100" spans="1:26" x14ac:dyDescent="0.25">
      <c r="A100" s="47">
        <v>5640701</v>
      </c>
      <c r="B100" s="47">
        <v>3230</v>
      </c>
      <c r="C100" s="47">
        <v>104200</v>
      </c>
      <c r="D100" s="47">
        <v>2321</v>
      </c>
      <c r="E100" s="47">
        <v>5640701</v>
      </c>
      <c r="L100" s="48">
        <v>-718709</v>
      </c>
      <c r="Y100" s="47" t="s">
        <v>844</v>
      </c>
      <c r="Z100" s="47">
        <v>34</v>
      </c>
    </row>
    <row r="101" spans="1:26" x14ac:dyDescent="0.25">
      <c r="A101" s="47">
        <v>5640901</v>
      </c>
      <c r="B101" s="47">
        <v>3230</v>
      </c>
      <c r="C101" s="47">
        <v>104200</v>
      </c>
      <c r="D101" s="47">
        <v>2212</v>
      </c>
      <c r="E101" s="47">
        <v>5640901</v>
      </c>
      <c r="L101" s="48">
        <v>394608</v>
      </c>
      <c r="Y101" s="47" t="s">
        <v>844</v>
      </c>
      <c r="Z101" s="47">
        <v>34</v>
      </c>
    </row>
    <row r="102" spans="1:26" x14ac:dyDescent="0.25">
      <c r="A102" s="47">
        <v>5641001</v>
      </c>
      <c r="B102" s="47">
        <v>3230</v>
      </c>
      <c r="C102" s="47">
        <v>104200</v>
      </c>
      <c r="D102" s="47">
        <v>2212</v>
      </c>
      <c r="E102" s="47">
        <v>5641001</v>
      </c>
      <c r="L102" s="48">
        <v>-192806</v>
      </c>
      <c r="Y102" s="47" t="s">
        <v>844</v>
      </c>
      <c r="Z102" s="47">
        <v>34</v>
      </c>
    </row>
    <row r="103" spans="1:26" x14ac:dyDescent="0.25">
      <c r="A103" s="47">
        <v>5641101</v>
      </c>
      <c r="B103" s="47">
        <v>3230</v>
      </c>
      <c r="C103" s="47">
        <v>104200</v>
      </c>
      <c r="D103" s="47">
        <v>2212</v>
      </c>
      <c r="E103" s="47">
        <v>5641101</v>
      </c>
      <c r="L103" s="48">
        <v>744737</v>
      </c>
      <c r="Y103" s="47" t="s">
        <v>844</v>
      </c>
      <c r="Z103" s="47">
        <v>34</v>
      </c>
    </row>
    <row r="104" spans="1:26" x14ac:dyDescent="0.25">
      <c r="A104" s="47">
        <v>5650199</v>
      </c>
      <c r="B104" s="47">
        <v>3230</v>
      </c>
      <c r="C104" s="47">
        <v>104200</v>
      </c>
      <c r="D104" s="47">
        <v>1300</v>
      </c>
      <c r="E104" s="47">
        <v>5650199</v>
      </c>
      <c r="L104" s="48">
        <v>-3012273</v>
      </c>
      <c r="Y104" s="47" t="s">
        <v>844</v>
      </c>
      <c r="Z104" s="47">
        <v>34</v>
      </c>
    </row>
    <row r="105" spans="1:26" x14ac:dyDescent="0.25">
      <c r="A105" s="47">
        <v>5650299</v>
      </c>
      <c r="B105" s="47">
        <v>3230</v>
      </c>
      <c r="C105" s="47">
        <v>104200</v>
      </c>
      <c r="D105" s="47">
        <v>2611</v>
      </c>
      <c r="E105" s="47">
        <v>5650299</v>
      </c>
      <c r="L105" s="48">
        <v>358046</v>
      </c>
      <c r="Y105" s="47" t="s">
        <v>844</v>
      </c>
      <c r="Z105" s="47">
        <v>34</v>
      </c>
    </row>
    <row r="106" spans="1:26" x14ac:dyDescent="0.25">
      <c r="A106" s="47">
        <v>5650399</v>
      </c>
      <c r="B106" s="47">
        <v>3230</v>
      </c>
      <c r="C106" s="47">
        <v>104200</v>
      </c>
      <c r="D106" s="47">
        <v>2222</v>
      </c>
      <c r="E106" s="47">
        <v>5650399</v>
      </c>
      <c r="L106" s="48">
        <v>1119190</v>
      </c>
      <c r="Y106" s="47" t="s">
        <v>844</v>
      </c>
      <c r="Z106" s="47">
        <v>34</v>
      </c>
    </row>
    <row r="107" spans="1:26" x14ac:dyDescent="0.25">
      <c r="A107" s="47">
        <v>5650499</v>
      </c>
      <c r="B107" s="47">
        <v>3230</v>
      </c>
      <c r="C107" s="47">
        <v>104200</v>
      </c>
      <c r="D107" s="47">
        <v>1300</v>
      </c>
      <c r="E107" s="47">
        <v>5650499</v>
      </c>
      <c r="L107" s="48">
        <v>2266660</v>
      </c>
      <c r="Y107" s="47" t="s">
        <v>844</v>
      </c>
      <c r="Z107" s="47">
        <v>34</v>
      </c>
    </row>
    <row r="108" spans="1:26" x14ac:dyDescent="0.25">
      <c r="A108" s="47">
        <v>5650599</v>
      </c>
      <c r="B108" s="47">
        <v>3230</v>
      </c>
      <c r="C108" s="47">
        <v>104200</v>
      </c>
      <c r="D108" s="47">
        <v>1300</v>
      </c>
      <c r="E108" s="47">
        <v>5650599</v>
      </c>
      <c r="L108" s="48">
        <v>412187</v>
      </c>
      <c r="Y108" s="47" t="s">
        <v>844</v>
      </c>
      <c r="Z108" s="47">
        <v>34</v>
      </c>
    </row>
    <row r="109" spans="1:26" x14ac:dyDescent="0.25">
      <c r="A109" s="47">
        <v>5650699</v>
      </c>
      <c r="B109" s="47">
        <v>3230</v>
      </c>
      <c r="C109" s="47">
        <v>104200</v>
      </c>
      <c r="D109" s="47">
        <v>1300</v>
      </c>
      <c r="E109" s="47">
        <v>5650699</v>
      </c>
      <c r="L109" s="48">
        <v>1954225</v>
      </c>
      <c r="Y109" s="47" t="s">
        <v>844</v>
      </c>
      <c r="Z109" s="47">
        <v>34</v>
      </c>
    </row>
    <row r="110" spans="1:26" x14ac:dyDescent="0.25">
      <c r="A110" s="47">
        <v>5650799</v>
      </c>
      <c r="B110" s="47">
        <v>3230</v>
      </c>
      <c r="C110" s="47">
        <v>104200</v>
      </c>
      <c r="D110" s="47">
        <v>1300</v>
      </c>
      <c r="E110" s="47">
        <v>5650799</v>
      </c>
      <c r="L110" s="48">
        <v>36500</v>
      </c>
      <c r="Y110" s="47" t="s">
        <v>844</v>
      </c>
      <c r="Z110" s="47">
        <v>34</v>
      </c>
    </row>
    <row r="111" spans="1:26" x14ac:dyDescent="0.25">
      <c r="A111" s="47">
        <v>5650899</v>
      </c>
      <c r="B111" s="47">
        <v>3230</v>
      </c>
      <c r="C111" s="47">
        <v>104200</v>
      </c>
      <c r="D111" s="47">
        <v>2611</v>
      </c>
      <c r="E111" s="47">
        <v>5650899</v>
      </c>
      <c r="L111" s="48">
        <v>-1873299</v>
      </c>
      <c r="Y111" s="47" t="s">
        <v>844</v>
      </c>
      <c r="Z111" s="47">
        <v>34</v>
      </c>
    </row>
    <row r="112" spans="1:26" x14ac:dyDescent="0.25">
      <c r="A112" s="47">
        <v>5650999</v>
      </c>
      <c r="B112" s="47">
        <v>3230</v>
      </c>
      <c r="C112" s="47">
        <v>104200</v>
      </c>
      <c r="D112" s="47">
        <v>2222</v>
      </c>
      <c r="E112" s="47">
        <v>5650999</v>
      </c>
      <c r="L112" s="48">
        <v>685656</v>
      </c>
      <c r="Y112" s="47" t="s">
        <v>844</v>
      </c>
      <c r="Z112" s="47">
        <v>34</v>
      </c>
    </row>
    <row r="113" spans="1:26" x14ac:dyDescent="0.25">
      <c r="A113" s="47">
        <v>5651099</v>
      </c>
      <c r="B113" s="47">
        <v>3230</v>
      </c>
      <c r="C113" s="47">
        <v>104200</v>
      </c>
      <c r="D113" s="47">
        <v>3860</v>
      </c>
      <c r="E113" s="47">
        <v>5651099</v>
      </c>
      <c r="L113" s="48">
        <v>923567</v>
      </c>
      <c r="Y113" s="47" t="s">
        <v>844</v>
      </c>
      <c r="Z113" s="47">
        <v>34</v>
      </c>
    </row>
    <row r="114" spans="1:26" x14ac:dyDescent="0.25">
      <c r="A114" s="47">
        <v>5651199</v>
      </c>
      <c r="B114" s="47">
        <v>3230</v>
      </c>
      <c r="C114" s="47">
        <v>104200</v>
      </c>
      <c r="D114" s="47">
        <v>2222</v>
      </c>
      <c r="E114" s="47">
        <v>5651199</v>
      </c>
      <c r="L114" s="48">
        <v>443562</v>
      </c>
      <c r="Y114" s="47" t="s">
        <v>844</v>
      </c>
      <c r="Z114" s="47">
        <v>34</v>
      </c>
    </row>
    <row r="115" spans="1:26" x14ac:dyDescent="0.25">
      <c r="A115" s="47">
        <v>5651299</v>
      </c>
      <c r="B115" s="47">
        <v>3230</v>
      </c>
      <c r="C115" s="47">
        <v>104200</v>
      </c>
      <c r="D115" s="47">
        <v>1300</v>
      </c>
      <c r="E115" s="47">
        <v>5651299</v>
      </c>
      <c r="L115" s="48">
        <v>-6974</v>
      </c>
      <c r="Y115" s="47" t="s">
        <v>844</v>
      </c>
      <c r="Z115" s="47">
        <v>34</v>
      </c>
    </row>
    <row r="116" spans="1:26" x14ac:dyDescent="0.25">
      <c r="A116" s="47">
        <v>5651399</v>
      </c>
      <c r="B116" s="47">
        <v>3230</v>
      </c>
      <c r="C116" s="47">
        <v>104200</v>
      </c>
      <c r="D116" s="47">
        <v>1300</v>
      </c>
      <c r="E116" s="47">
        <v>5651399</v>
      </c>
      <c r="L116" s="48">
        <v>281547</v>
      </c>
      <c r="Y116" s="47" t="s">
        <v>844</v>
      </c>
      <c r="Z116" s="47">
        <v>34</v>
      </c>
    </row>
    <row r="117" spans="1:26" x14ac:dyDescent="0.25">
      <c r="A117" s="47">
        <v>5651499</v>
      </c>
      <c r="B117" s="47">
        <v>3230</v>
      </c>
      <c r="C117" s="47">
        <v>104200</v>
      </c>
      <c r="D117" s="47">
        <v>2222</v>
      </c>
      <c r="E117" s="47">
        <v>5651499</v>
      </c>
      <c r="L117" s="48">
        <v>799605</v>
      </c>
      <c r="Y117" s="47" t="s">
        <v>844</v>
      </c>
      <c r="Z117" s="47">
        <v>34</v>
      </c>
    </row>
    <row r="118" spans="1:26" x14ac:dyDescent="0.25">
      <c r="A118" s="47">
        <v>5651501</v>
      </c>
      <c r="B118" s="47">
        <v>3230</v>
      </c>
      <c r="C118" s="47">
        <v>104200</v>
      </c>
      <c r="D118" s="47">
        <v>2222</v>
      </c>
      <c r="E118" s="47">
        <v>5651501</v>
      </c>
      <c r="L118" s="48">
        <v>810886</v>
      </c>
      <c r="Y118" s="47" t="s">
        <v>844</v>
      </c>
      <c r="Z118" s="47">
        <v>34</v>
      </c>
    </row>
    <row r="119" spans="1:26" x14ac:dyDescent="0.25">
      <c r="A119" s="47">
        <v>5651601</v>
      </c>
      <c r="B119" s="47">
        <v>3230</v>
      </c>
      <c r="C119" s="47">
        <v>104200</v>
      </c>
      <c r="D119" s="47">
        <v>2222</v>
      </c>
      <c r="E119" s="47">
        <v>5651601</v>
      </c>
      <c r="L119" s="48">
        <v>429125</v>
      </c>
      <c r="Y119" s="47" t="s">
        <v>844</v>
      </c>
      <c r="Z119" s="47">
        <v>34</v>
      </c>
    </row>
    <row r="120" spans="1:26" x14ac:dyDescent="0.25">
      <c r="A120" s="47">
        <v>5651701</v>
      </c>
      <c r="B120" s="47">
        <v>3230</v>
      </c>
      <c r="C120" s="47">
        <v>104200</v>
      </c>
      <c r="D120" s="47">
        <v>1300</v>
      </c>
      <c r="E120" s="47">
        <v>5651701</v>
      </c>
      <c r="L120" s="48">
        <v>1373571</v>
      </c>
      <c r="Y120" s="47" t="s">
        <v>844</v>
      </c>
      <c r="Z120" s="47">
        <v>34</v>
      </c>
    </row>
    <row r="121" spans="1:26" x14ac:dyDescent="0.25">
      <c r="A121" s="47">
        <v>5651801</v>
      </c>
      <c r="B121" s="47">
        <v>3230</v>
      </c>
      <c r="C121" s="47">
        <v>104200</v>
      </c>
      <c r="D121" s="47">
        <v>1300</v>
      </c>
      <c r="E121" s="47">
        <v>5651801</v>
      </c>
      <c r="L121" s="48">
        <v>255400</v>
      </c>
      <c r="Y121" s="47" t="s">
        <v>844</v>
      </c>
      <c r="Z121" s="47">
        <v>34</v>
      </c>
    </row>
    <row r="122" spans="1:26" x14ac:dyDescent="0.25">
      <c r="A122" s="47">
        <v>5651901</v>
      </c>
      <c r="B122" s="47">
        <v>3230</v>
      </c>
      <c r="C122" s="47">
        <v>104200</v>
      </c>
      <c r="D122" s="47">
        <v>2650</v>
      </c>
      <c r="E122" s="47">
        <v>5651901</v>
      </c>
      <c r="L122" s="48">
        <v>738272</v>
      </c>
      <c r="Y122" s="47" t="s">
        <v>844</v>
      </c>
      <c r="Z122" s="47">
        <v>34</v>
      </c>
    </row>
    <row r="123" spans="1:26" x14ac:dyDescent="0.25">
      <c r="A123" s="47">
        <v>5652001</v>
      </c>
      <c r="B123" s="47">
        <v>3230</v>
      </c>
      <c r="C123" s="47">
        <v>104200</v>
      </c>
      <c r="D123" s="47">
        <v>1300</v>
      </c>
      <c r="E123" s="47">
        <v>5652001</v>
      </c>
      <c r="L123" s="48">
        <v>33493</v>
      </c>
      <c r="Y123" s="47" t="s">
        <v>844</v>
      </c>
      <c r="Z123" s="47">
        <v>34</v>
      </c>
    </row>
    <row r="124" spans="1:26" x14ac:dyDescent="0.25">
      <c r="A124" s="47">
        <v>5652201</v>
      </c>
      <c r="B124" s="47">
        <v>3230</v>
      </c>
      <c r="C124" s="47">
        <v>104200</v>
      </c>
      <c r="D124" s="47">
        <v>2222</v>
      </c>
      <c r="E124" s="47">
        <v>5652201</v>
      </c>
      <c r="L124" s="48">
        <v>1184651</v>
      </c>
      <c r="Y124" s="47" t="s">
        <v>844</v>
      </c>
      <c r="Z124" s="47">
        <v>34</v>
      </c>
    </row>
    <row r="125" spans="1:26" x14ac:dyDescent="0.25">
      <c r="A125" s="47">
        <v>5652399</v>
      </c>
      <c r="B125" s="47">
        <v>3230</v>
      </c>
      <c r="C125" s="47">
        <v>104200</v>
      </c>
      <c r="D125" s="47">
        <v>1300</v>
      </c>
      <c r="E125" s="47">
        <v>5652399</v>
      </c>
      <c r="L125" s="48">
        <v>-430860</v>
      </c>
      <c r="Y125" s="47" t="s">
        <v>844</v>
      </c>
      <c r="Z125" s="47">
        <v>34</v>
      </c>
    </row>
    <row r="126" spans="1:26" x14ac:dyDescent="0.25">
      <c r="A126" s="47">
        <v>5652401</v>
      </c>
      <c r="B126" s="47">
        <v>3230</v>
      </c>
      <c r="C126" s="47">
        <v>104200</v>
      </c>
      <c r="D126" s="47">
        <v>1300</v>
      </c>
      <c r="E126" s="47">
        <v>5652401</v>
      </c>
      <c r="L126" s="48">
        <v>722394</v>
      </c>
      <c r="Y126" s="47" t="s">
        <v>844</v>
      </c>
      <c r="Z126" s="47">
        <v>34</v>
      </c>
    </row>
    <row r="127" spans="1:26" x14ac:dyDescent="0.25">
      <c r="A127" s="47">
        <v>5660199</v>
      </c>
      <c r="B127" s="47">
        <v>3230</v>
      </c>
      <c r="C127" s="47">
        <v>104200</v>
      </c>
      <c r="D127" s="47">
        <v>3811</v>
      </c>
      <c r="E127" s="47">
        <v>5660199</v>
      </c>
      <c r="L127" s="48">
        <v>979927</v>
      </c>
      <c r="Y127" s="47" t="s">
        <v>844</v>
      </c>
      <c r="Z127" s="47">
        <v>34</v>
      </c>
    </row>
    <row r="128" spans="1:26" x14ac:dyDescent="0.25">
      <c r="A128" s="47">
        <v>5660299</v>
      </c>
      <c r="B128" s="47">
        <v>3810</v>
      </c>
      <c r="C128" s="47">
        <v>104200</v>
      </c>
      <c r="D128" s="47">
        <v>3336</v>
      </c>
      <c r="E128" s="47">
        <v>5660299</v>
      </c>
      <c r="L128" s="48">
        <v>-22970000</v>
      </c>
      <c r="Y128" s="47" t="s">
        <v>844</v>
      </c>
      <c r="Z128" s="47">
        <v>34</v>
      </c>
    </row>
    <row r="129" spans="1:26" x14ac:dyDescent="0.25">
      <c r="A129" s="47">
        <v>5660301</v>
      </c>
      <c r="B129" s="47">
        <v>3230</v>
      </c>
      <c r="C129" s="47">
        <v>104200</v>
      </c>
      <c r="D129" s="47">
        <v>3398</v>
      </c>
      <c r="E129" s="47">
        <v>5660301</v>
      </c>
      <c r="L129" s="48">
        <v>9137235</v>
      </c>
      <c r="Y129" s="47" t="s">
        <v>844</v>
      </c>
      <c r="Z129" s="47">
        <v>34</v>
      </c>
    </row>
    <row r="130" spans="1:26" x14ac:dyDescent="0.25">
      <c r="A130" s="47">
        <v>5660401</v>
      </c>
      <c r="B130" s="47">
        <v>3230</v>
      </c>
      <c r="C130" s="47">
        <v>104200</v>
      </c>
      <c r="D130" s="47">
        <v>3811</v>
      </c>
      <c r="E130" s="47">
        <v>5660401</v>
      </c>
      <c r="L130" s="48">
        <v>18834417</v>
      </c>
      <c r="Y130" s="47" t="s">
        <v>844</v>
      </c>
      <c r="Z130" s="47">
        <v>34</v>
      </c>
    </row>
    <row r="131" spans="1:26" x14ac:dyDescent="0.25">
      <c r="A131" s="47">
        <v>5660501</v>
      </c>
      <c r="B131" s="47">
        <v>3230</v>
      </c>
      <c r="C131" s="47">
        <v>104200</v>
      </c>
      <c r="D131" s="47">
        <v>3811</v>
      </c>
      <c r="E131" s="47">
        <v>5660501</v>
      </c>
      <c r="L131" s="48">
        <v>14531131</v>
      </c>
      <c r="Y131" s="47" t="s">
        <v>844</v>
      </c>
      <c r="Z131" s="47">
        <v>34</v>
      </c>
    </row>
    <row r="132" spans="1:26" x14ac:dyDescent="0.25">
      <c r="A132" s="47">
        <v>5660601</v>
      </c>
      <c r="B132" s="47">
        <v>3230</v>
      </c>
      <c r="C132" s="47">
        <v>104200</v>
      </c>
      <c r="D132" s="47">
        <v>1300</v>
      </c>
      <c r="E132" s="47">
        <v>5660601</v>
      </c>
      <c r="L132" s="48">
        <v>3018657</v>
      </c>
      <c r="Y132" s="47" t="s">
        <v>844</v>
      </c>
      <c r="Z132" s="47">
        <v>34</v>
      </c>
    </row>
    <row r="133" spans="1:26" x14ac:dyDescent="0.25">
      <c r="A133" s="47">
        <v>5660801</v>
      </c>
      <c r="B133" s="47">
        <v>3230</v>
      </c>
      <c r="C133" s="47">
        <v>104200</v>
      </c>
      <c r="D133" s="47">
        <v>2222</v>
      </c>
      <c r="E133" s="47">
        <v>5660801</v>
      </c>
      <c r="L133" s="48">
        <v>628394</v>
      </c>
      <c r="Y133" s="47" t="s">
        <v>844</v>
      </c>
      <c r="Z133" s="47">
        <v>34</v>
      </c>
    </row>
    <row r="134" spans="1:26" x14ac:dyDescent="0.25">
      <c r="A134" s="47">
        <v>5661001</v>
      </c>
      <c r="B134" s="47">
        <v>3230</v>
      </c>
      <c r="C134" s="47">
        <v>104200</v>
      </c>
      <c r="D134" s="47">
        <v>3811</v>
      </c>
      <c r="E134" s="47">
        <v>5661001</v>
      </c>
      <c r="L134" s="48">
        <v>-3868999</v>
      </c>
      <c r="Y134" s="47" t="s">
        <v>844</v>
      </c>
      <c r="Z134" s="47">
        <v>34</v>
      </c>
    </row>
    <row r="135" spans="1:26" x14ac:dyDescent="0.25">
      <c r="A135" s="47">
        <v>5661101</v>
      </c>
      <c r="B135" s="47">
        <v>3230</v>
      </c>
      <c r="C135" s="47">
        <v>104200</v>
      </c>
      <c r="D135" s="47">
        <v>3811</v>
      </c>
      <c r="E135" s="47">
        <v>5661101</v>
      </c>
      <c r="L135" s="48">
        <v>-3072564</v>
      </c>
      <c r="Y135" s="47" t="s">
        <v>844</v>
      </c>
      <c r="Z135" s="47">
        <v>34</v>
      </c>
    </row>
    <row r="136" spans="1:26" x14ac:dyDescent="0.25">
      <c r="A136" s="47">
        <v>5661201</v>
      </c>
      <c r="B136" s="47">
        <v>3670</v>
      </c>
      <c r="C136" s="47">
        <v>104300</v>
      </c>
      <c r="D136" s="47">
        <v>1300</v>
      </c>
      <c r="E136" s="47">
        <v>5661201</v>
      </c>
      <c r="L136" s="48">
        <v>7036077</v>
      </c>
      <c r="Y136" s="47" t="s">
        <v>844</v>
      </c>
      <c r="Z136" s="47">
        <v>34</v>
      </c>
    </row>
    <row r="137" spans="1:26" x14ac:dyDescent="0.25">
      <c r="A137" s="47">
        <v>5661501</v>
      </c>
      <c r="B137" s="47">
        <v>3230</v>
      </c>
      <c r="C137" s="47">
        <v>104200</v>
      </c>
      <c r="D137" s="47">
        <v>3811</v>
      </c>
      <c r="E137" s="47">
        <v>5661501</v>
      </c>
      <c r="L137" s="48">
        <v>550000</v>
      </c>
      <c r="Y137" s="47" t="s">
        <v>844</v>
      </c>
      <c r="Z137" s="47">
        <v>34</v>
      </c>
    </row>
    <row r="138" spans="1:26" x14ac:dyDescent="0.25">
      <c r="A138" s="47">
        <v>5662101</v>
      </c>
      <c r="B138" s="47">
        <v>3230</v>
      </c>
      <c r="C138" s="47">
        <v>104200</v>
      </c>
      <c r="D138" s="47">
        <v>2531</v>
      </c>
      <c r="E138" s="47">
        <v>5662101</v>
      </c>
      <c r="L138" s="48">
        <v>-9666</v>
      </c>
      <c r="Y138" s="47" t="s">
        <v>844</v>
      </c>
      <c r="Z138" s="47">
        <v>34</v>
      </c>
    </row>
    <row r="139" spans="1:26" x14ac:dyDescent="0.25">
      <c r="A139" s="47">
        <v>5662201</v>
      </c>
      <c r="B139" s="47">
        <v>3230</v>
      </c>
      <c r="C139" s="47">
        <v>104200</v>
      </c>
      <c r="D139" s="47">
        <v>3398</v>
      </c>
      <c r="E139" s="47">
        <v>5662201</v>
      </c>
      <c r="L139" s="48">
        <v>1867271</v>
      </c>
      <c r="Y139" s="47" t="s">
        <v>844</v>
      </c>
      <c r="Z139" s="47">
        <v>34</v>
      </c>
    </row>
    <row r="140" spans="1:26" x14ac:dyDescent="0.25">
      <c r="A140" s="47">
        <v>6000201</v>
      </c>
      <c r="B140" s="47">
        <v>3230</v>
      </c>
      <c r="C140" s="47">
        <v>1140</v>
      </c>
      <c r="D140" s="47">
        <v>3332</v>
      </c>
      <c r="E140" s="47">
        <v>6000201</v>
      </c>
      <c r="L140" s="48">
        <v>814045</v>
      </c>
      <c r="Y140" s="47" t="s">
        <v>844</v>
      </c>
      <c r="Z140" s="47">
        <v>34</v>
      </c>
    </row>
    <row r="141" spans="1:26" x14ac:dyDescent="0.25">
      <c r="A141" s="47">
        <v>6000301</v>
      </c>
      <c r="B141" s="47">
        <v>3230</v>
      </c>
      <c r="C141" s="47">
        <v>1140</v>
      </c>
      <c r="D141" s="47">
        <v>3332</v>
      </c>
      <c r="E141" s="47">
        <v>6000301</v>
      </c>
      <c r="L141" s="48">
        <v>13860</v>
      </c>
      <c r="Y141" s="47" t="s">
        <v>844</v>
      </c>
      <c r="Z141" s="47">
        <v>34</v>
      </c>
    </row>
    <row r="142" spans="1:26" x14ac:dyDescent="0.25">
      <c r="A142" s="47">
        <v>6000401</v>
      </c>
      <c r="B142" s="47">
        <v>3230</v>
      </c>
      <c r="C142" s="47">
        <v>1140</v>
      </c>
      <c r="D142" s="47">
        <v>2222</v>
      </c>
      <c r="E142" s="47">
        <v>6000401</v>
      </c>
      <c r="L142" s="48">
        <v>1000000</v>
      </c>
      <c r="Y142" s="47" t="s">
        <v>844</v>
      </c>
      <c r="Z142" s="47">
        <v>34</v>
      </c>
    </row>
    <row r="143" spans="1:26" x14ac:dyDescent="0.25">
      <c r="A143" s="47">
        <v>6000501</v>
      </c>
      <c r="B143" s="47">
        <v>3230</v>
      </c>
      <c r="C143" s="47">
        <v>1140</v>
      </c>
      <c r="D143" s="47">
        <v>3332</v>
      </c>
      <c r="E143" s="47">
        <v>6000501</v>
      </c>
      <c r="L143" s="48">
        <v>250000</v>
      </c>
      <c r="Y143" s="47" t="s">
        <v>844</v>
      </c>
      <c r="Z143" s="47">
        <v>34</v>
      </c>
    </row>
    <row r="144" spans="1:26" x14ac:dyDescent="0.25">
      <c r="A144" s="47">
        <v>6001599</v>
      </c>
      <c r="B144" s="47">
        <v>3200</v>
      </c>
      <c r="C144" s="47">
        <v>4310</v>
      </c>
      <c r="D144" s="47">
        <v>3336</v>
      </c>
      <c r="E144" s="47">
        <v>6001599</v>
      </c>
      <c r="L144" s="48">
        <v>71018</v>
      </c>
      <c r="Y144" s="47" t="s">
        <v>844</v>
      </c>
      <c r="Z144" s="47">
        <v>34</v>
      </c>
    </row>
    <row r="145" spans="1:26" x14ac:dyDescent="0.25">
      <c r="A145" s="47">
        <v>6010199</v>
      </c>
      <c r="B145" s="47">
        <v>3210</v>
      </c>
      <c r="C145" s="47">
        <v>4208</v>
      </c>
      <c r="D145" s="47">
        <v>3602</v>
      </c>
      <c r="E145" s="47">
        <v>6010199</v>
      </c>
      <c r="L145" s="48">
        <v>175002</v>
      </c>
      <c r="Y145" s="47" t="s">
        <v>844</v>
      </c>
      <c r="Z145" s="47">
        <v>34</v>
      </c>
    </row>
    <row r="146" spans="1:26" x14ac:dyDescent="0.25">
      <c r="A146" s="47">
        <v>6202201</v>
      </c>
      <c r="B146" s="47">
        <v>3230</v>
      </c>
      <c r="C146" s="47">
        <v>4208</v>
      </c>
      <c r="D146" s="47">
        <v>3602</v>
      </c>
      <c r="E146" s="47">
        <v>6202201</v>
      </c>
      <c r="L146" s="48">
        <v>542516</v>
      </c>
      <c r="Y146" s="47" t="s">
        <v>844</v>
      </c>
      <c r="Z146" s="47">
        <v>34</v>
      </c>
    </row>
    <row r="147" spans="1:26" x14ac:dyDescent="0.25">
      <c r="A147" s="47">
        <v>6302099</v>
      </c>
      <c r="B147" s="47">
        <v>3230</v>
      </c>
      <c r="C147" s="47">
        <v>4200</v>
      </c>
      <c r="D147" s="47">
        <v>3342</v>
      </c>
      <c r="E147" s="47">
        <v>6302099</v>
      </c>
      <c r="L147" s="48">
        <v>4239084</v>
      </c>
      <c r="Y147" s="47" t="s">
        <v>844</v>
      </c>
      <c r="Z147" s="47">
        <v>34</v>
      </c>
    </row>
    <row r="148" spans="1:26" x14ac:dyDescent="0.25">
      <c r="A148" s="47">
        <v>6302199</v>
      </c>
      <c r="B148" s="47">
        <v>3230</v>
      </c>
      <c r="C148" s="47">
        <v>4200</v>
      </c>
      <c r="D148" s="47">
        <v>3342</v>
      </c>
      <c r="E148" s="47">
        <v>6302199</v>
      </c>
      <c r="L148" s="48">
        <v>1292265</v>
      </c>
      <c r="Y148" s="47" t="s">
        <v>844</v>
      </c>
      <c r="Z148" s="47">
        <v>34</v>
      </c>
    </row>
    <row r="149" spans="1:26" x14ac:dyDescent="0.25">
      <c r="A149" s="47">
        <v>6304299</v>
      </c>
      <c r="B149" s="47">
        <v>3230</v>
      </c>
      <c r="C149" s="47">
        <v>4200</v>
      </c>
      <c r="D149" s="47">
        <v>3332</v>
      </c>
      <c r="E149" s="47">
        <v>6304299</v>
      </c>
      <c r="L149" s="48">
        <v>4000000</v>
      </c>
      <c r="Y149" s="47" t="s">
        <v>844</v>
      </c>
      <c r="Z149" s="47">
        <v>34</v>
      </c>
    </row>
    <row r="150" spans="1:26" x14ac:dyDescent="0.25">
      <c r="A150" s="47">
        <v>6304699</v>
      </c>
      <c r="B150" s="47">
        <v>3230</v>
      </c>
      <c r="C150" s="47">
        <v>1099</v>
      </c>
      <c r="D150" s="47">
        <v>3151</v>
      </c>
      <c r="E150" s="47">
        <v>6304699</v>
      </c>
      <c r="L150" s="48">
        <v>-36506438</v>
      </c>
      <c r="Y150" s="47" t="s">
        <v>844</v>
      </c>
      <c r="Z150" s="47">
        <v>34</v>
      </c>
    </row>
    <row r="151" spans="1:26" x14ac:dyDescent="0.25">
      <c r="A151" s="47">
        <v>6502799</v>
      </c>
      <c r="B151" s="47">
        <v>3230</v>
      </c>
      <c r="C151" s="47">
        <v>4200</v>
      </c>
      <c r="D151" s="47">
        <v>3151</v>
      </c>
      <c r="E151" s="47">
        <v>6502799</v>
      </c>
      <c r="L151" s="48">
        <v>71335</v>
      </c>
      <c r="Y151" s="47" t="s">
        <v>844</v>
      </c>
      <c r="Z151" s="47">
        <v>34</v>
      </c>
    </row>
    <row r="152" spans="1:26" x14ac:dyDescent="0.25">
      <c r="A152" s="47">
        <v>6503399</v>
      </c>
      <c r="B152" s="47">
        <v>3230</v>
      </c>
      <c r="C152" s="47">
        <v>4305</v>
      </c>
      <c r="D152" s="47">
        <v>3340</v>
      </c>
      <c r="E152" s="47">
        <v>6503399</v>
      </c>
      <c r="L152" s="48">
        <v>0</v>
      </c>
      <c r="Y152" s="47" t="s">
        <v>844</v>
      </c>
      <c r="Z152" s="47">
        <v>34</v>
      </c>
    </row>
    <row r="153" spans="1:26" x14ac:dyDescent="0.25">
      <c r="A153" s="47">
        <v>6503599</v>
      </c>
      <c r="B153" s="47">
        <v>3230</v>
      </c>
      <c r="C153" s="47">
        <v>4305</v>
      </c>
      <c r="D153" s="47">
        <v>3332</v>
      </c>
      <c r="E153" s="47">
        <v>6503599</v>
      </c>
      <c r="L153" s="48">
        <v>135000</v>
      </c>
      <c r="Y153" s="47" t="s">
        <v>844</v>
      </c>
      <c r="Z153" s="47">
        <v>34</v>
      </c>
    </row>
    <row r="154" spans="1:26" x14ac:dyDescent="0.25">
      <c r="A154" s="47">
        <v>6503712</v>
      </c>
      <c r="B154" s="47">
        <v>3230</v>
      </c>
      <c r="C154" s="47">
        <v>4305</v>
      </c>
      <c r="D154" s="47">
        <v>3332</v>
      </c>
      <c r="E154" s="47">
        <v>6503712</v>
      </c>
      <c r="L154" s="48">
        <v>300000</v>
      </c>
      <c r="Y154" s="47" t="s">
        <v>844</v>
      </c>
      <c r="Z154" s="47">
        <v>34</v>
      </c>
    </row>
    <row r="155" spans="1:26" x14ac:dyDescent="0.25">
      <c r="A155" s="47">
        <v>6503713</v>
      </c>
      <c r="B155" s="47">
        <v>3230</v>
      </c>
      <c r="C155" s="47">
        <v>4305</v>
      </c>
      <c r="D155" s="47">
        <v>3340</v>
      </c>
      <c r="E155" s="47">
        <v>6503713</v>
      </c>
      <c r="L155" s="48">
        <v>440245</v>
      </c>
      <c r="Y155" s="47" t="s">
        <v>844</v>
      </c>
      <c r="Z155" s="47">
        <v>34</v>
      </c>
    </row>
    <row r="156" spans="1:26" x14ac:dyDescent="0.25">
      <c r="A156" s="47">
        <v>6503714</v>
      </c>
      <c r="B156" s="47">
        <v>3230</v>
      </c>
      <c r="C156" s="47">
        <v>4305</v>
      </c>
      <c r="D156" s="47">
        <v>3340</v>
      </c>
      <c r="E156" s="47">
        <v>6503714</v>
      </c>
      <c r="L156" s="48">
        <v>350000</v>
      </c>
      <c r="Y156" s="47" t="s">
        <v>844</v>
      </c>
      <c r="Z156" s="47">
        <v>34</v>
      </c>
    </row>
    <row r="157" spans="1:26" x14ac:dyDescent="0.25">
      <c r="A157" s="47">
        <v>6503715</v>
      </c>
      <c r="B157" s="47">
        <v>3230</v>
      </c>
      <c r="C157" s="47">
        <v>4305</v>
      </c>
      <c r="D157" s="47">
        <v>3340</v>
      </c>
      <c r="E157" s="47">
        <v>6503715</v>
      </c>
      <c r="L157" s="48">
        <v>150000</v>
      </c>
      <c r="Y157" s="47" t="s">
        <v>844</v>
      </c>
      <c r="Z157" s="47">
        <v>34</v>
      </c>
    </row>
    <row r="158" spans="1:26" x14ac:dyDescent="0.25">
      <c r="A158" s="47">
        <v>6503716</v>
      </c>
      <c r="B158" s="47">
        <v>3230</v>
      </c>
      <c r="C158" s="47">
        <v>4305</v>
      </c>
      <c r="D158" s="47">
        <v>3340</v>
      </c>
      <c r="E158" s="47">
        <v>6503716</v>
      </c>
      <c r="L158" s="48">
        <v>200000</v>
      </c>
      <c r="Y158" s="47" t="s">
        <v>844</v>
      </c>
      <c r="Z158" s="47">
        <v>34</v>
      </c>
    </row>
    <row r="159" spans="1:26" x14ac:dyDescent="0.25">
      <c r="A159" s="47">
        <v>6503799</v>
      </c>
      <c r="B159" s="47">
        <v>3230</v>
      </c>
      <c r="C159" s="47">
        <v>4305</v>
      </c>
      <c r="D159" s="47">
        <v>3340</v>
      </c>
      <c r="E159" s="47">
        <v>6503799</v>
      </c>
      <c r="L159" s="48">
        <v>622102</v>
      </c>
      <c r="Y159" s="47" t="s">
        <v>844</v>
      </c>
      <c r="Z159" s="47">
        <v>34</v>
      </c>
    </row>
    <row r="160" spans="1:26" x14ac:dyDescent="0.25">
      <c r="A160" s="47">
        <v>6503814</v>
      </c>
      <c r="B160" s="47">
        <v>3230</v>
      </c>
      <c r="C160" s="47">
        <v>4305</v>
      </c>
      <c r="D160" s="47">
        <v>3340</v>
      </c>
      <c r="E160" s="47">
        <v>6503814</v>
      </c>
      <c r="L160" s="48">
        <v>686180</v>
      </c>
      <c r="Y160" s="47" t="s">
        <v>844</v>
      </c>
      <c r="Z160" s="47">
        <v>34</v>
      </c>
    </row>
    <row r="161" spans="1:26" x14ac:dyDescent="0.25">
      <c r="A161" s="47">
        <v>6503815</v>
      </c>
      <c r="B161" s="47">
        <v>3230</v>
      </c>
      <c r="C161" s="47">
        <v>4305</v>
      </c>
      <c r="D161" s="47">
        <v>3340</v>
      </c>
      <c r="E161" s="47">
        <v>6503815</v>
      </c>
      <c r="L161" s="48">
        <v>310500</v>
      </c>
      <c r="Y161" s="47" t="s">
        <v>844</v>
      </c>
      <c r="Z161" s="47">
        <v>34</v>
      </c>
    </row>
    <row r="162" spans="1:26" x14ac:dyDescent="0.25">
      <c r="A162" s="47">
        <v>6503816</v>
      </c>
      <c r="B162" s="47">
        <v>3230</v>
      </c>
      <c r="C162" s="47">
        <v>4153</v>
      </c>
      <c r="D162" s="47">
        <v>3342</v>
      </c>
      <c r="E162" s="47">
        <v>6503816</v>
      </c>
      <c r="L162" s="48">
        <v>655008</v>
      </c>
      <c r="Y162" s="47" t="s">
        <v>844</v>
      </c>
      <c r="Z162" s="47">
        <v>34</v>
      </c>
    </row>
    <row r="163" spans="1:26" x14ac:dyDescent="0.25">
      <c r="A163" s="47">
        <v>6503817</v>
      </c>
      <c r="B163" s="47">
        <v>3230</v>
      </c>
      <c r="C163" s="47">
        <v>4305</v>
      </c>
      <c r="D163" s="47">
        <v>3340</v>
      </c>
      <c r="E163" s="47">
        <v>6503817</v>
      </c>
      <c r="L163" s="48">
        <v>721157</v>
      </c>
      <c r="Y163" s="47" t="s">
        <v>844</v>
      </c>
      <c r="Z163" s="47">
        <v>34</v>
      </c>
    </row>
    <row r="164" spans="1:26" x14ac:dyDescent="0.25">
      <c r="A164" s="47">
        <v>6503818</v>
      </c>
      <c r="B164" s="47">
        <v>3230</v>
      </c>
      <c r="C164" s="47">
        <v>4305</v>
      </c>
      <c r="D164" s="47">
        <v>3340</v>
      </c>
      <c r="E164" s="47">
        <v>6503818</v>
      </c>
      <c r="L164" s="48">
        <v>-39062</v>
      </c>
      <c r="Y164" s="47" t="s">
        <v>844</v>
      </c>
      <c r="Z164" s="47">
        <v>34</v>
      </c>
    </row>
    <row r="165" spans="1:26" x14ac:dyDescent="0.25">
      <c r="A165" s="47">
        <v>6503819</v>
      </c>
      <c r="B165" s="47">
        <v>3230</v>
      </c>
      <c r="C165" s="47">
        <v>4305</v>
      </c>
      <c r="D165" s="47">
        <v>3340</v>
      </c>
      <c r="E165" s="47">
        <v>6503819</v>
      </c>
      <c r="L165" s="48">
        <v>221735</v>
      </c>
      <c r="Y165" s="47" t="s">
        <v>844</v>
      </c>
      <c r="Z165" s="47">
        <v>34</v>
      </c>
    </row>
    <row r="166" spans="1:26" x14ac:dyDescent="0.25">
      <c r="A166" s="47">
        <v>6503820</v>
      </c>
      <c r="B166" s="47">
        <v>3230</v>
      </c>
      <c r="C166" s="47">
        <v>4305</v>
      </c>
      <c r="D166" s="47">
        <v>3340</v>
      </c>
      <c r="E166" s="47">
        <v>6503820</v>
      </c>
      <c r="L166" s="48">
        <v>292181</v>
      </c>
      <c r="Y166" s="47" t="s">
        <v>844</v>
      </c>
      <c r="Z166" s="47">
        <v>34</v>
      </c>
    </row>
    <row r="167" spans="1:26" x14ac:dyDescent="0.25">
      <c r="A167" s="47">
        <v>6503821</v>
      </c>
      <c r="B167" s="47">
        <v>3230</v>
      </c>
      <c r="C167" s="47">
        <v>4305</v>
      </c>
      <c r="D167" s="47">
        <v>3340</v>
      </c>
      <c r="E167" s="47">
        <v>6503821</v>
      </c>
      <c r="L167" s="48">
        <v>161908</v>
      </c>
      <c r="Y167" s="47" t="s">
        <v>844</v>
      </c>
      <c r="Z167" s="47">
        <v>34</v>
      </c>
    </row>
    <row r="168" spans="1:26" x14ac:dyDescent="0.25">
      <c r="A168" s="47">
        <v>6503822</v>
      </c>
      <c r="B168" s="47">
        <v>3230</v>
      </c>
      <c r="C168" s="47">
        <v>4305</v>
      </c>
      <c r="D168" s="47">
        <v>3340</v>
      </c>
      <c r="E168" s="47">
        <v>6503822</v>
      </c>
      <c r="L168" s="48">
        <v>89391</v>
      </c>
      <c r="Y168" s="47" t="s">
        <v>844</v>
      </c>
      <c r="Z168" s="47">
        <v>34</v>
      </c>
    </row>
    <row r="169" spans="1:26" x14ac:dyDescent="0.25">
      <c r="A169" s="47">
        <v>6503823</v>
      </c>
      <c r="B169" s="47">
        <v>3230</v>
      </c>
      <c r="C169" s="47">
        <v>4305</v>
      </c>
      <c r="D169" s="47">
        <v>3340</v>
      </c>
      <c r="E169" s="47">
        <v>6503823</v>
      </c>
      <c r="L169" s="48">
        <v>136973</v>
      </c>
      <c r="Y169" s="47" t="s">
        <v>844</v>
      </c>
      <c r="Z169" s="47">
        <v>34</v>
      </c>
    </row>
    <row r="170" spans="1:26" x14ac:dyDescent="0.25">
      <c r="A170" s="47">
        <v>6503824</v>
      </c>
      <c r="B170" s="47">
        <v>3230</v>
      </c>
      <c r="C170" s="47">
        <v>4305</v>
      </c>
      <c r="D170" s="47">
        <v>3340</v>
      </c>
      <c r="E170" s="47">
        <v>6503824</v>
      </c>
      <c r="L170" s="48">
        <v>13469</v>
      </c>
      <c r="Y170" s="47" t="s">
        <v>844</v>
      </c>
      <c r="Z170" s="47">
        <v>34</v>
      </c>
    </row>
    <row r="171" spans="1:26" x14ac:dyDescent="0.25">
      <c r="A171" s="47">
        <v>6503825</v>
      </c>
      <c r="B171" s="47">
        <v>3230</v>
      </c>
      <c r="C171" s="47">
        <v>4305</v>
      </c>
      <c r="D171" s="47">
        <v>3340</v>
      </c>
      <c r="E171" s="47">
        <v>6503825</v>
      </c>
      <c r="L171" s="48">
        <v>174496</v>
      </c>
      <c r="Y171" s="47" t="s">
        <v>844</v>
      </c>
      <c r="Z171" s="47">
        <v>34</v>
      </c>
    </row>
    <row r="172" spans="1:26" x14ac:dyDescent="0.25">
      <c r="A172" s="47">
        <v>6503826</v>
      </c>
      <c r="B172" s="47">
        <v>3230</v>
      </c>
      <c r="C172" s="47">
        <v>4305</v>
      </c>
      <c r="D172" s="47">
        <v>3340</v>
      </c>
      <c r="E172" s="47">
        <v>6503826</v>
      </c>
      <c r="L172" s="48">
        <v>142125</v>
      </c>
      <c r="Y172" s="47" t="s">
        <v>844</v>
      </c>
      <c r="Z172" s="47">
        <v>34</v>
      </c>
    </row>
    <row r="173" spans="1:26" x14ac:dyDescent="0.25">
      <c r="A173" s="47">
        <v>6503828</v>
      </c>
      <c r="B173" s="47">
        <v>3230</v>
      </c>
      <c r="C173" s="47">
        <v>4305</v>
      </c>
      <c r="D173" s="47">
        <v>3340</v>
      </c>
      <c r="E173" s="47">
        <v>6503828</v>
      </c>
      <c r="L173" s="48">
        <v>200000</v>
      </c>
      <c r="Y173" s="47" t="s">
        <v>844</v>
      </c>
      <c r="Z173" s="47">
        <v>34</v>
      </c>
    </row>
    <row r="174" spans="1:26" x14ac:dyDescent="0.25">
      <c r="A174" s="47">
        <v>6503829</v>
      </c>
      <c r="B174" s="47">
        <v>3230</v>
      </c>
      <c r="C174" s="47">
        <v>4305</v>
      </c>
      <c r="D174" s="47">
        <v>3340</v>
      </c>
      <c r="E174" s="47">
        <v>6503829</v>
      </c>
      <c r="L174" s="48">
        <v>500000</v>
      </c>
      <c r="Y174" s="47" t="s">
        <v>844</v>
      </c>
      <c r="Z174" s="47">
        <v>34</v>
      </c>
    </row>
    <row r="175" spans="1:26" x14ac:dyDescent="0.25">
      <c r="A175" s="47">
        <v>6503830</v>
      </c>
      <c r="B175" s="47">
        <v>3230</v>
      </c>
      <c r="C175" s="47">
        <v>4305</v>
      </c>
      <c r="D175" s="47">
        <v>3340</v>
      </c>
      <c r="E175" s="47">
        <v>6503830</v>
      </c>
      <c r="L175" s="48">
        <v>700000</v>
      </c>
      <c r="Y175" s="47" t="s">
        <v>844</v>
      </c>
      <c r="Z175" s="47">
        <v>34</v>
      </c>
    </row>
    <row r="176" spans="1:26" x14ac:dyDescent="0.25">
      <c r="A176" s="47">
        <v>6503831</v>
      </c>
      <c r="B176" s="47">
        <v>3230</v>
      </c>
      <c r="C176" s="47">
        <v>4305</v>
      </c>
      <c r="D176" s="47">
        <v>3340</v>
      </c>
      <c r="E176" s="47">
        <v>6503831</v>
      </c>
      <c r="L176" s="48">
        <v>1000000</v>
      </c>
      <c r="Y176" s="47" t="s">
        <v>844</v>
      </c>
      <c r="Z176" s="47">
        <v>34</v>
      </c>
    </row>
    <row r="177" spans="1:26" x14ac:dyDescent="0.25">
      <c r="A177" s="47">
        <v>6503899</v>
      </c>
      <c r="B177" s="47">
        <v>3230</v>
      </c>
      <c r="C177" s="47">
        <v>4305</v>
      </c>
      <c r="D177" s="47">
        <v>3332</v>
      </c>
      <c r="E177" s="47">
        <v>6503899</v>
      </c>
      <c r="L177" s="48">
        <v>1222584</v>
      </c>
      <c r="Y177" s="47" t="s">
        <v>844</v>
      </c>
      <c r="Z177" s="47">
        <v>34</v>
      </c>
    </row>
    <row r="178" spans="1:26" x14ac:dyDescent="0.25">
      <c r="A178" s="47">
        <v>6503903</v>
      </c>
      <c r="B178" s="47">
        <v>3230</v>
      </c>
      <c r="C178" s="47">
        <v>4305</v>
      </c>
      <c r="D178" s="47">
        <v>3332</v>
      </c>
      <c r="E178" s="47">
        <v>6503903</v>
      </c>
      <c r="L178" s="48">
        <v>600000</v>
      </c>
      <c r="Y178" s="47" t="s">
        <v>844</v>
      </c>
      <c r="Z178" s="47">
        <v>34</v>
      </c>
    </row>
    <row r="179" spans="1:26" x14ac:dyDescent="0.25">
      <c r="A179" s="47">
        <v>6503904</v>
      </c>
      <c r="B179" s="47">
        <v>3230</v>
      </c>
      <c r="C179" s="47">
        <v>4305</v>
      </c>
      <c r="D179" s="47">
        <v>3340</v>
      </c>
      <c r="E179" s="47">
        <v>6503904</v>
      </c>
      <c r="L179" s="48">
        <v>1000000</v>
      </c>
      <c r="Y179" s="47" t="s">
        <v>844</v>
      </c>
      <c r="Z179" s="47">
        <v>34</v>
      </c>
    </row>
    <row r="180" spans="1:26" x14ac:dyDescent="0.25">
      <c r="A180" s="47">
        <v>6503999</v>
      </c>
      <c r="B180" s="47">
        <v>3230</v>
      </c>
      <c r="C180" s="47">
        <v>4305</v>
      </c>
      <c r="D180" s="47">
        <v>3332</v>
      </c>
      <c r="E180" s="47">
        <v>6503999</v>
      </c>
      <c r="L180" s="48">
        <v>2626704</v>
      </c>
      <c r="Y180" s="47" t="s">
        <v>844</v>
      </c>
      <c r="Z180" s="47">
        <v>34</v>
      </c>
    </row>
    <row r="181" spans="1:26" x14ac:dyDescent="0.25">
      <c r="A181" s="47">
        <v>6504099</v>
      </c>
      <c r="B181" s="47">
        <v>3230</v>
      </c>
      <c r="C181" s="47">
        <v>4305</v>
      </c>
      <c r="D181" s="47">
        <v>3340</v>
      </c>
      <c r="E181" s="47">
        <v>6504099</v>
      </c>
      <c r="L181" s="48">
        <v>39530</v>
      </c>
      <c r="Y181" s="47" t="s">
        <v>844</v>
      </c>
      <c r="Z181" s="47">
        <v>34</v>
      </c>
    </row>
    <row r="182" spans="1:26" x14ac:dyDescent="0.25">
      <c r="A182" s="47">
        <v>6504699</v>
      </c>
      <c r="B182" s="47">
        <v>3230</v>
      </c>
      <c r="C182" s="47">
        <v>4305</v>
      </c>
      <c r="D182" s="47">
        <v>3340</v>
      </c>
      <c r="E182" s="47">
        <v>6504699</v>
      </c>
      <c r="L182" s="48">
        <v>340747</v>
      </c>
      <c r="Y182" s="47" t="s">
        <v>844</v>
      </c>
      <c r="Z182" s="47">
        <v>34</v>
      </c>
    </row>
    <row r="183" spans="1:26" x14ac:dyDescent="0.25">
      <c r="A183" s="47">
        <v>6505199</v>
      </c>
      <c r="B183" s="47">
        <v>3230</v>
      </c>
      <c r="C183" s="47">
        <v>4200</v>
      </c>
      <c r="D183" s="47">
        <v>3151</v>
      </c>
      <c r="E183" s="47">
        <v>6505199</v>
      </c>
      <c r="L183" s="48">
        <v>3500000</v>
      </c>
      <c r="Y183" s="47" t="s">
        <v>844</v>
      </c>
      <c r="Z183" s="47">
        <v>34</v>
      </c>
    </row>
    <row r="184" spans="1:26" x14ac:dyDescent="0.25">
      <c r="A184" s="47">
        <v>6505402</v>
      </c>
      <c r="B184" s="47">
        <v>3230</v>
      </c>
      <c r="C184" s="47">
        <v>4305</v>
      </c>
      <c r="D184" s="47">
        <v>3332</v>
      </c>
      <c r="E184" s="47">
        <v>6505402</v>
      </c>
      <c r="L184" s="48">
        <v>1940644</v>
      </c>
      <c r="Y184" s="47" t="s">
        <v>844</v>
      </c>
      <c r="Z184" s="47">
        <v>34</v>
      </c>
    </row>
    <row r="185" spans="1:26" x14ac:dyDescent="0.25">
      <c r="A185" s="47">
        <v>6505499</v>
      </c>
      <c r="B185" s="47">
        <v>3230</v>
      </c>
      <c r="C185" s="47">
        <v>4305</v>
      </c>
      <c r="D185" s="47">
        <v>3332</v>
      </c>
      <c r="E185" s="47">
        <v>6505499</v>
      </c>
      <c r="L185" s="48">
        <v>398153</v>
      </c>
      <c r="Y185" s="47" t="s">
        <v>844</v>
      </c>
      <c r="Z185" s="47">
        <v>34</v>
      </c>
    </row>
    <row r="186" spans="1:26" x14ac:dyDescent="0.25">
      <c r="A186" s="47">
        <v>6505599</v>
      </c>
      <c r="B186" s="47">
        <v>3230</v>
      </c>
      <c r="C186" s="47">
        <v>4200</v>
      </c>
      <c r="D186" s="47">
        <v>3151</v>
      </c>
      <c r="E186" s="47">
        <v>6505599</v>
      </c>
      <c r="L186" s="48">
        <v>1500000</v>
      </c>
      <c r="Y186" s="47" t="s">
        <v>844</v>
      </c>
      <c r="Z186" s="47">
        <v>34</v>
      </c>
    </row>
    <row r="187" spans="1:26" x14ac:dyDescent="0.25">
      <c r="A187" s="47">
        <v>6506132</v>
      </c>
      <c r="B187" s="47">
        <v>3230</v>
      </c>
      <c r="C187" s="47">
        <v>4305</v>
      </c>
      <c r="D187" s="47">
        <v>3340</v>
      </c>
      <c r="E187" s="47">
        <v>6506132</v>
      </c>
      <c r="L187" s="48">
        <v>3700000</v>
      </c>
      <c r="Y187" s="47" t="s">
        <v>844</v>
      </c>
      <c r="Z187" s="47">
        <v>34</v>
      </c>
    </row>
    <row r="188" spans="1:26" x14ac:dyDescent="0.25">
      <c r="A188" s="47">
        <v>6506199</v>
      </c>
      <c r="B188" s="47">
        <v>3230</v>
      </c>
      <c r="C188" s="47">
        <v>4305</v>
      </c>
      <c r="D188" s="47">
        <v>3340</v>
      </c>
      <c r="E188" s="47">
        <v>6506199</v>
      </c>
      <c r="L188" s="48">
        <v>1147000</v>
      </c>
      <c r="Y188" s="47" t="s">
        <v>844</v>
      </c>
      <c r="Z188" s="47">
        <v>34</v>
      </c>
    </row>
    <row r="189" spans="1:26" x14ac:dyDescent="0.25">
      <c r="A189" s="47">
        <v>6506599</v>
      </c>
      <c r="B189" s="47">
        <v>3230</v>
      </c>
      <c r="C189" s="47">
        <v>1099</v>
      </c>
      <c r="D189" s="47">
        <v>3151</v>
      </c>
      <c r="E189" s="47">
        <v>6506599</v>
      </c>
      <c r="L189" s="48">
        <v>488155</v>
      </c>
      <c r="Y189" s="47" t="s">
        <v>844</v>
      </c>
      <c r="Z189" s="47">
        <v>34</v>
      </c>
    </row>
    <row r="190" spans="1:26" x14ac:dyDescent="0.25">
      <c r="A190" s="47">
        <v>6506799</v>
      </c>
      <c r="B190" s="47">
        <v>3230</v>
      </c>
      <c r="C190" s="47">
        <v>4200</v>
      </c>
      <c r="D190" s="47">
        <v>3332</v>
      </c>
      <c r="E190" s="47">
        <v>6506799</v>
      </c>
      <c r="L190" s="48">
        <v>1954000</v>
      </c>
      <c r="Y190" s="47" t="s">
        <v>844</v>
      </c>
      <c r="Z190" s="47">
        <v>34</v>
      </c>
    </row>
    <row r="191" spans="1:26" x14ac:dyDescent="0.25">
      <c r="A191" s="47">
        <v>6506899</v>
      </c>
      <c r="B191" s="47">
        <v>3230</v>
      </c>
      <c r="C191" s="47">
        <v>4300</v>
      </c>
      <c r="D191" s="47">
        <v>3340</v>
      </c>
      <c r="E191" s="47">
        <v>6506899</v>
      </c>
      <c r="L191" s="48">
        <v>0</v>
      </c>
      <c r="Y191" s="47" t="s">
        <v>844</v>
      </c>
      <c r="Z191" s="47">
        <v>34</v>
      </c>
    </row>
    <row r="192" spans="1:26" x14ac:dyDescent="0.25">
      <c r="A192" s="47">
        <v>6506999</v>
      </c>
      <c r="B192" s="47">
        <v>3230</v>
      </c>
      <c r="C192" s="47">
        <v>4300</v>
      </c>
      <c r="D192" s="47">
        <v>3340</v>
      </c>
      <c r="E192" s="47">
        <v>6506999</v>
      </c>
      <c r="L192" s="48">
        <v>1131421</v>
      </c>
      <c r="Y192" s="47" t="s">
        <v>844</v>
      </c>
      <c r="Z192" s="47">
        <v>34</v>
      </c>
    </row>
    <row r="193" spans="1:26" x14ac:dyDescent="0.25">
      <c r="A193" s="47">
        <v>6507299</v>
      </c>
      <c r="B193" s="47">
        <v>3230</v>
      </c>
      <c r="C193" s="47">
        <v>4305</v>
      </c>
      <c r="D193" s="47">
        <v>3332</v>
      </c>
      <c r="E193" s="47">
        <v>6507299</v>
      </c>
      <c r="L193" s="48">
        <v>-80000</v>
      </c>
      <c r="Y193" s="47" t="s">
        <v>844</v>
      </c>
      <c r="Z193" s="47">
        <v>34</v>
      </c>
    </row>
    <row r="194" spans="1:26" x14ac:dyDescent="0.25">
      <c r="A194" s="47">
        <v>6507301</v>
      </c>
      <c r="B194" s="47">
        <v>3230</v>
      </c>
      <c r="C194" s="47">
        <v>4305</v>
      </c>
      <c r="D194" s="47">
        <v>3332</v>
      </c>
      <c r="E194" s="47">
        <v>6507301</v>
      </c>
      <c r="L194" s="48">
        <v>-38303</v>
      </c>
      <c r="Y194" s="47" t="s">
        <v>844</v>
      </c>
      <c r="Z194" s="47">
        <v>34</v>
      </c>
    </row>
    <row r="195" spans="1:26" x14ac:dyDescent="0.25">
      <c r="A195" s="47">
        <v>6507399</v>
      </c>
      <c r="B195" s="47">
        <v>3230</v>
      </c>
      <c r="C195" s="47">
        <v>4305</v>
      </c>
      <c r="D195" s="47">
        <v>3332</v>
      </c>
      <c r="E195" s="47">
        <v>6507399</v>
      </c>
      <c r="L195" s="48">
        <v>-2941000</v>
      </c>
      <c r="Y195" s="47" t="s">
        <v>844</v>
      </c>
      <c r="Z195" s="47">
        <v>34</v>
      </c>
    </row>
    <row r="196" spans="1:26" x14ac:dyDescent="0.25">
      <c r="A196" s="47">
        <v>6507401</v>
      </c>
      <c r="B196" s="47">
        <v>3230</v>
      </c>
      <c r="C196" s="47">
        <v>4305</v>
      </c>
      <c r="D196" s="47">
        <v>3332</v>
      </c>
      <c r="E196" s="47">
        <v>6507401</v>
      </c>
      <c r="L196" s="48">
        <v>-484000</v>
      </c>
      <c r="Y196" s="47" t="s">
        <v>844</v>
      </c>
      <c r="Z196" s="47">
        <v>34</v>
      </c>
    </row>
    <row r="197" spans="1:26" x14ac:dyDescent="0.25">
      <c r="A197" s="47">
        <v>6507406</v>
      </c>
      <c r="B197" s="47">
        <v>3270</v>
      </c>
      <c r="C197" s="47">
        <v>4305</v>
      </c>
      <c r="D197" s="47">
        <v>3332</v>
      </c>
      <c r="E197" s="47">
        <v>6507406</v>
      </c>
      <c r="L197" s="48">
        <v>-9765</v>
      </c>
      <c r="Y197" s="47" t="s">
        <v>844</v>
      </c>
      <c r="Z197" s="47">
        <v>34</v>
      </c>
    </row>
    <row r="198" spans="1:26" x14ac:dyDescent="0.25">
      <c r="A198" s="47">
        <v>6507504</v>
      </c>
      <c r="B198" s="47">
        <v>3270</v>
      </c>
      <c r="C198" s="47">
        <v>4305</v>
      </c>
      <c r="D198" s="47">
        <v>3332</v>
      </c>
      <c r="E198" s="47">
        <v>6507504</v>
      </c>
      <c r="L198" s="48">
        <v>-34020</v>
      </c>
      <c r="Y198" s="47" t="s">
        <v>844</v>
      </c>
      <c r="Z198" s="47">
        <v>34</v>
      </c>
    </row>
    <row r="199" spans="1:26" x14ac:dyDescent="0.25">
      <c r="A199" s="47">
        <v>6507505</v>
      </c>
      <c r="B199" s="47">
        <v>3270</v>
      </c>
      <c r="C199" s="47">
        <v>4305</v>
      </c>
      <c r="D199" s="47">
        <v>3332</v>
      </c>
      <c r="E199" s="47">
        <v>6507505</v>
      </c>
      <c r="L199" s="48">
        <v>-62370</v>
      </c>
      <c r="Y199" s="47" t="s">
        <v>844</v>
      </c>
      <c r="Z199" s="47">
        <v>34</v>
      </c>
    </row>
    <row r="200" spans="1:26" x14ac:dyDescent="0.25">
      <c r="A200" s="47">
        <v>6507508</v>
      </c>
      <c r="B200" s="47">
        <v>3270</v>
      </c>
      <c r="C200" s="47">
        <v>4305</v>
      </c>
      <c r="D200" s="47">
        <v>3332</v>
      </c>
      <c r="E200" s="47">
        <v>6507508</v>
      </c>
      <c r="L200" s="48">
        <v>-5040</v>
      </c>
      <c r="Y200" s="47" t="s">
        <v>844</v>
      </c>
      <c r="Z200" s="47">
        <v>34</v>
      </c>
    </row>
    <row r="201" spans="1:26" x14ac:dyDescent="0.25">
      <c r="A201" s="47">
        <v>6507509</v>
      </c>
      <c r="B201" s="47">
        <v>3270</v>
      </c>
      <c r="C201" s="47">
        <v>4305</v>
      </c>
      <c r="D201" s="47">
        <v>3332</v>
      </c>
      <c r="E201" s="47">
        <v>6507509</v>
      </c>
      <c r="L201" s="48">
        <v>-57960</v>
      </c>
      <c r="Y201" s="47" t="s">
        <v>844</v>
      </c>
      <c r="Z201" s="47">
        <v>34</v>
      </c>
    </row>
    <row r="202" spans="1:26" x14ac:dyDescent="0.25">
      <c r="A202" s="47">
        <v>6508099</v>
      </c>
      <c r="B202" s="47">
        <v>3230</v>
      </c>
      <c r="C202" s="47">
        <v>4305</v>
      </c>
      <c r="D202" s="47">
        <v>3340</v>
      </c>
      <c r="E202" s="47">
        <v>6508099</v>
      </c>
      <c r="L202" s="48">
        <v>1920108</v>
      </c>
      <c r="Y202" s="47" t="s">
        <v>844</v>
      </c>
      <c r="Z202" s="47">
        <v>34</v>
      </c>
    </row>
    <row r="203" spans="1:26" x14ac:dyDescent="0.25">
      <c r="A203" s="47">
        <v>6508101</v>
      </c>
      <c r="B203" s="47">
        <v>3230</v>
      </c>
      <c r="C203" s="47">
        <v>4305</v>
      </c>
      <c r="D203" s="47">
        <v>3340</v>
      </c>
      <c r="E203" s="47">
        <v>6508101</v>
      </c>
      <c r="L203" s="48">
        <v>400000</v>
      </c>
      <c r="Y203" s="47" t="s">
        <v>844</v>
      </c>
      <c r="Z203" s="47">
        <v>34</v>
      </c>
    </row>
    <row r="204" spans="1:26" x14ac:dyDescent="0.25">
      <c r="A204" s="47">
        <v>6508102</v>
      </c>
      <c r="B204" s="47">
        <v>3230</v>
      </c>
      <c r="C204" s="47">
        <v>4305</v>
      </c>
      <c r="D204" s="47">
        <v>3340</v>
      </c>
      <c r="E204" s="47">
        <v>6508102</v>
      </c>
      <c r="L204" s="48">
        <v>600000</v>
      </c>
      <c r="Y204" s="47" t="s">
        <v>844</v>
      </c>
      <c r="Z204" s="47">
        <v>34</v>
      </c>
    </row>
    <row r="205" spans="1:26" x14ac:dyDescent="0.25">
      <c r="A205" s="47">
        <v>6508199</v>
      </c>
      <c r="B205" s="47">
        <v>3230</v>
      </c>
      <c r="C205" s="47">
        <v>4305</v>
      </c>
      <c r="D205" s="47">
        <v>3340</v>
      </c>
      <c r="E205" s="47">
        <v>6508199</v>
      </c>
      <c r="L205" s="48">
        <v>2000000</v>
      </c>
      <c r="Y205" s="47" t="s">
        <v>844</v>
      </c>
      <c r="Z205" s="47">
        <v>34</v>
      </c>
    </row>
    <row r="206" spans="1:26" x14ac:dyDescent="0.25">
      <c r="A206" s="47">
        <v>6508399</v>
      </c>
      <c r="B206" s="47">
        <v>3230</v>
      </c>
      <c r="C206" s="47">
        <v>4305</v>
      </c>
      <c r="D206" s="47">
        <v>3340</v>
      </c>
      <c r="E206" s="47">
        <v>6508399</v>
      </c>
      <c r="L206" s="48">
        <v>8714403</v>
      </c>
      <c r="Y206" s="47" t="s">
        <v>844</v>
      </c>
      <c r="Z206" s="47">
        <v>34</v>
      </c>
    </row>
    <row r="207" spans="1:26" x14ac:dyDescent="0.25">
      <c r="A207" s="47">
        <v>6508499</v>
      </c>
      <c r="B207" s="47">
        <v>3230</v>
      </c>
      <c r="C207" s="47">
        <v>4302</v>
      </c>
      <c r="D207" s="47">
        <v>3804</v>
      </c>
      <c r="E207" s="47">
        <v>6508499</v>
      </c>
      <c r="L207" s="48">
        <v>1500000</v>
      </c>
      <c r="Y207" s="47" t="s">
        <v>844</v>
      </c>
      <c r="Z207" s="47">
        <v>34</v>
      </c>
    </row>
    <row r="208" spans="1:26" x14ac:dyDescent="0.25">
      <c r="A208" s="47">
        <v>6508599</v>
      </c>
      <c r="B208" s="47">
        <v>3230</v>
      </c>
      <c r="C208" s="47">
        <v>4305</v>
      </c>
      <c r="D208" s="47">
        <v>3332</v>
      </c>
      <c r="E208" s="47">
        <v>6508599</v>
      </c>
      <c r="L208" s="48">
        <v>-145190</v>
      </c>
      <c r="Y208" s="47" t="s">
        <v>844</v>
      </c>
      <c r="Z208" s="47">
        <v>34</v>
      </c>
    </row>
    <row r="209" spans="1:26" x14ac:dyDescent="0.25">
      <c r="A209" s="47">
        <v>6508799</v>
      </c>
      <c r="B209" s="47">
        <v>3230</v>
      </c>
      <c r="C209" s="47">
        <v>4305</v>
      </c>
      <c r="D209" s="47">
        <v>3332</v>
      </c>
      <c r="E209" s="47">
        <v>6508799</v>
      </c>
      <c r="L209" s="48">
        <v>400000</v>
      </c>
      <c r="Y209" s="47" t="s">
        <v>844</v>
      </c>
      <c r="Z209" s="47">
        <v>34</v>
      </c>
    </row>
    <row r="210" spans="1:26" x14ac:dyDescent="0.25">
      <c r="A210" s="47">
        <v>6510801</v>
      </c>
      <c r="B210" s="47">
        <v>3230</v>
      </c>
      <c r="C210" s="47">
        <v>4303</v>
      </c>
      <c r="D210" s="47">
        <v>3350</v>
      </c>
      <c r="E210" s="47">
        <v>6510801</v>
      </c>
      <c r="L210" s="48">
        <v>75998</v>
      </c>
      <c r="Y210" s="47" t="s">
        <v>844</v>
      </c>
      <c r="Z210" s="47">
        <v>34</v>
      </c>
    </row>
    <row r="211" spans="1:26" x14ac:dyDescent="0.25">
      <c r="A211" s="47">
        <v>6650299</v>
      </c>
      <c r="B211" s="47">
        <v>3230</v>
      </c>
      <c r="C211" s="47">
        <v>4305</v>
      </c>
      <c r="D211" s="47">
        <v>3336</v>
      </c>
      <c r="E211" s="47">
        <v>6650299</v>
      </c>
      <c r="L211" s="48">
        <v>1000000</v>
      </c>
      <c r="Y211" s="47" t="s">
        <v>844</v>
      </c>
      <c r="Z211" s="47">
        <v>34</v>
      </c>
    </row>
    <row r="212" spans="1:26" x14ac:dyDescent="0.25">
      <c r="A212" s="47">
        <v>6803899</v>
      </c>
      <c r="B212" s="47">
        <v>3230</v>
      </c>
      <c r="C212" s="47">
        <v>4302</v>
      </c>
      <c r="D212" s="47">
        <v>3601</v>
      </c>
      <c r="E212" s="47">
        <v>6803899</v>
      </c>
      <c r="L212" s="48">
        <v>620597</v>
      </c>
      <c r="Y212" s="47" t="s">
        <v>844</v>
      </c>
      <c r="Z212" s="47">
        <v>34</v>
      </c>
    </row>
    <row r="213" spans="1:26" x14ac:dyDescent="0.25">
      <c r="A213" s="47">
        <v>6803999</v>
      </c>
      <c r="B213" s="47">
        <v>3230</v>
      </c>
      <c r="C213" s="47">
        <v>4302</v>
      </c>
      <c r="D213" s="47">
        <v>3811</v>
      </c>
      <c r="E213" s="47">
        <v>6803999</v>
      </c>
      <c r="L213" s="48">
        <v>311802</v>
      </c>
      <c r="Y213" s="47" t="s">
        <v>844</v>
      </c>
      <c r="Z213" s="47">
        <v>34</v>
      </c>
    </row>
    <row r="214" spans="1:26" x14ac:dyDescent="0.25">
      <c r="A214" s="47">
        <v>6804099</v>
      </c>
      <c r="B214" s="47">
        <v>3230</v>
      </c>
      <c r="C214" s="47">
        <v>4305</v>
      </c>
      <c r="D214" s="47">
        <v>3332</v>
      </c>
      <c r="E214" s="47">
        <v>6804099</v>
      </c>
      <c r="L214" s="48">
        <v>1938531</v>
      </c>
      <c r="Y214" s="47" t="s">
        <v>844</v>
      </c>
      <c r="Z214" s="47">
        <v>34</v>
      </c>
    </row>
    <row r="215" spans="1:26" x14ac:dyDescent="0.25">
      <c r="A215" s="47">
        <v>6804199</v>
      </c>
      <c r="B215" s="47">
        <v>3230</v>
      </c>
      <c r="C215" s="47">
        <v>1140</v>
      </c>
      <c r="D215" s="47">
        <v>3811</v>
      </c>
      <c r="E215" s="47">
        <v>6804199</v>
      </c>
      <c r="L215" s="48">
        <v>-450</v>
      </c>
      <c r="Y215" s="47" t="s">
        <v>844</v>
      </c>
      <c r="Z215" s="47">
        <v>34</v>
      </c>
    </row>
    <row r="216" spans="1:26" x14ac:dyDescent="0.25">
      <c r="A216" s="47">
        <v>6805166</v>
      </c>
      <c r="B216" s="47">
        <v>3230</v>
      </c>
      <c r="C216" s="47">
        <v>4302</v>
      </c>
      <c r="D216" s="47">
        <v>3812</v>
      </c>
      <c r="E216" s="47">
        <v>6805166</v>
      </c>
      <c r="L216" s="48">
        <v>334801</v>
      </c>
      <c r="Y216" s="47" t="s">
        <v>844</v>
      </c>
      <c r="Z216" s="47">
        <v>34</v>
      </c>
    </row>
    <row r="217" spans="1:26" x14ac:dyDescent="0.25">
      <c r="A217" s="47">
        <v>6805171</v>
      </c>
      <c r="B217" s="47">
        <v>3230</v>
      </c>
      <c r="C217" s="47">
        <v>4302</v>
      </c>
      <c r="D217" s="47">
        <v>3812</v>
      </c>
      <c r="E217" s="47">
        <v>6805171</v>
      </c>
      <c r="L217" s="48">
        <v>98011</v>
      </c>
      <c r="Y217" s="47" t="s">
        <v>844</v>
      </c>
      <c r="Z217" s="47">
        <v>34</v>
      </c>
    </row>
    <row r="218" spans="1:26" x14ac:dyDescent="0.25">
      <c r="A218" s="47">
        <v>6805175</v>
      </c>
      <c r="B218" s="47">
        <v>3230</v>
      </c>
      <c r="C218" s="47">
        <v>4302</v>
      </c>
      <c r="D218" s="47">
        <v>3812</v>
      </c>
      <c r="E218" s="47">
        <v>6805175</v>
      </c>
      <c r="L218" s="48">
        <v>2070000</v>
      </c>
      <c r="Y218" s="47" t="s">
        <v>844</v>
      </c>
      <c r="Z218" s="47">
        <v>34</v>
      </c>
    </row>
    <row r="219" spans="1:26" x14ac:dyDescent="0.25">
      <c r="A219" s="47">
        <v>6805176</v>
      </c>
      <c r="B219" s="47">
        <v>3230</v>
      </c>
      <c r="C219" s="47">
        <v>4302</v>
      </c>
      <c r="D219" s="47">
        <v>3812</v>
      </c>
      <c r="E219" s="47">
        <v>6805176</v>
      </c>
      <c r="L219" s="48">
        <v>500000</v>
      </c>
      <c r="Y219" s="47" t="s">
        <v>844</v>
      </c>
      <c r="Z219" s="47">
        <v>34</v>
      </c>
    </row>
    <row r="220" spans="1:26" x14ac:dyDescent="0.25">
      <c r="A220" s="47">
        <v>6805199</v>
      </c>
      <c r="B220" s="47">
        <v>3230</v>
      </c>
      <c r="C220" s="47">
        <v>4302</v>
      </c>
      <c r="D220" s="47">
        <v>3811</v>
      </c>
      <c r="E220" s="47">
        <v>6805199</v>
      </c>
      <c r="L220" s="48">
        <v>3557000</v>
      </c>
      <c r="Y220" s="47" t="s">
        <v>844</v>
      </c>
      <c r="Z220" s="47">
        <v>34</v>
      </c>
    </row>
    <row r="221" spans="1:26" x14ac:dyDescent="0.25">
      <c r="A221" s="47">
        <v>6805599</v>
      </c>
      <c r="B221" s="47">
        <v>3230</v>
      </c>
      <c r="C221" s="47">
        <v>4302</v>
      </c>
      <c r="D221" s="47">
        <v>3812</v>
      </c>
      <c r="E221" s="47">
        <v>6805599</v>
      </c>
      <c r="L221" s="48">
        <v>9840956</v>
      </c>
      <c r="Y221" s="47" t="s">
        <v>844</v>
      </c>
      <c r="Z221" s="47">
        <v>34</v>
      </c>
    </row>
    <row r="222" spans="1:26" x14ac:dyDescent="0.25">
      <c r="A222" s="47">
        <v>6806499</v>
      </c>
      <c r="B222" s="47">
        <v>3230</v>
      </c>
      <c r="C222" s="47">
        <v>4302</v>
      </c>
      <c r="D222" s="47">
        <v>3812</v>
      </c>
      <c r="E222" s="47">
        <v>6806499</v>
      </c>
      <c r="L222" s="48">
        <v>304274</v>
      </c>
      <c r="Y222" s="47" t="s">
        <v>844</v>
      </c>
      <c r="Z222" s="47">
        <v>34</v>
      </c>
    </row>
    <row r="223" spans="1:26" x14ac:dyDescent="0.25">
      <c r="A223" s="47">
        <v>6806799</v>
      </c>
      <c r="B223" s="47">
        <v>3230</v>
      </c>
      <c r="C223" s="47">
        <v>4302</v>
      </c>
      <c r="D223" s="47">
        <v>3811</v>
      </c>
      <c r="E223" s="47">
        <v>6806799</v>
      </c>
      <c r="L223" s="48">
        <v>300000</v>
      </c>
      <c r="Y223" s="47" t="s">
        <v>844</v>
      </c>
      <c r="Z223" s="47">
        <v>34</v>
      </c>
    </row>
    <row r="224" spans="1:26" x14ac:dyDescent="0.25">
      <c r="A224" s="47">
        <v>6806899</v>
      </c>
      <c r="B224" s="47">
        <v>3230</v>
      </c>
      <c r="C224" s="47">
        <v>4302</v>
      </c>
      <c r="D224" s="47">
        <v>3811</v>
      </c>
      <c r="E224" s="47">
        <v>6806899</v>
      </c>
      <c r="L224" s="48">
        <v>350000</v>
      </c>
      <c r="Y224" s="47" t="s">
        <v>844</v>
      </c>
      <c r="Z224" s="47">
        <v>34</v>
      </c>
    </row>
    <row r="225" spans="1:26" x14ac:dyDescent="0.25">
      <c r="A225" s="47">
        <v>6807099</v>
      </c>
      <c r="B225" s="47">
        <v>3230</v>
      </c>
      <c r="C225" s="47">
        <v>4302</v>
      </c>
      <c r="D225" s="47">
        <v>3811</v>
      </c>
      <c r="E225" s="47">
        <v>6807099</v>
      </c>
      <c r="L225" s="48">
        <v>736985</v>
      </c>
      <c r="Y225" s="47" t="s">
        <v>844</v>
      </c>
      <c r="Z225" s="47">
        <v>34</v>
      </c>
    </row>
    <row r="226" spans="1:26" x14ac:dyDescent="0.25">
      <c r="A226" s="47">
        <v>6820186</v>
      </c>
      <c r="B226" s="47">
        <v>3230</v>
      </c>
      <c r="C226" s="47">
        <v>4303</v>
      </c>
      <c r="D226" s="47">
        <v>3350</v>
      </c>
      <c r="E226" s="47">
        <v>6820186</v>
      </c>
      <c r="L226" s="48">
        <v>28600</v>
      </c>
      <c r="Y226" s="47" t="s">
        <v>844</v>
      </c>
      <c r="Z226" s="47">
        <v>34</v>
      </c>
    </row>
    <row r="227" spans="1:26" x14ac:dyDescent="0.25">
      <c r="A227" s="47">
        <v>6820199</v>
      </c>
      <c r="B227" s="47">
        <v>3230</v>
      </c>
      <c r="C227" s="47">
        <v>4303</v>
      </c>
      <c r="D227" s="47">
        <v>3350</v>
      </c>
      <c r="E227" s="47">
        <v>6820199</v>
      </c>
      <c r="L227" s="48">
        <v>2698580</v>
      </c>
      <c r="Y227" s="47" t="s">
        <v>844</v>
      </c>
      <c r="Z227" s="47">
        <v>34</v>
      </c>
    </row>
    <row r="228" spans="1:26" x14ac:dyDescent="0.25">
      <c r="A228" s="47">
        <v>6820399</v>
      </c>
      <c r="B228" s="47">
        <v>3230</v>
      </c>
      <c r="C228" s="47">
        <v>4303</v>
      </c>
      <c r="D228" s="47">
        <v>3350</v>
      </c>
      <c r="E228" s="47">
        <v>6820399</v>
      </c>
      <c r="L228" s="48">
        <v>437000</v>
      </c>
      <c r="Y228" s="47" t="s">
        <v>844</v>
      </c>
      <c r="Z228" s="47">
        <v>34</v>
      </c>
    </row>
    <row r="229" spans="1:26" x14ac:dyDescent="0.25">
      <c r="A229" s="47">
        <v>6820599</v>
      </c>
      <c r="B229" s="47">
        <v>3230</v>
      </c>
      <c r="C229" s="47">
        <v>4303</v>
      </c>
      <c r="D229" s="47">
        <v>3350</v>
      </c>
      <c r="E229" s="47">
        <v>6820599</v>
      </c>
      <c r="L229" s="48">
        <v>635509</v>
      </c>
      <c r="Y229" s="47" t="s">
        <v>844</v>
      </c>
      <c r="Z229" s="47">
        <v>34</v>
      </c>
    </row>
    <row r="230" spans="1:26" x14ac:dyDescent="0.25">
      <c r="A230" s="47">
        <v>6820999</v>
      </c>
      <c r="B230" s="47">
        <v>3230</v>
      </c>
      <c r="C230" s="47">
        <v>4303</v>
      </c>
      <c r="D230" s="47">
        <v>3350</v>
      </c>
      <c r="E230" s="47">
        <v>6820999</v>
      </c>
      <c r="L230" s="48">
        <v>75105</v>
      </c>
      <c r="Y230" s="47" t="s">
        <v>844</v>
      </c>
      <c r="Z230" s="47">
        <v>34</v>
      </c>
    </row>
    <row r="231" spans="1:26" x14ac:dyDescent="0.25">
      <c r="A231" s="47">
        <v>6821399</v>
      </c>
      <c r="B231" s="47">
        <v>3230</v>
      </c>
      <c r="C231" s="47">
        <v>4303</v>
      </c>
      <c r="D231" s="47">
        <v>3350</v>
      </c>
      <c r="E231" s="47">
        <v>6821399</v>
      </c>
      <c r="L231" s="48">
        <v>1908575</v>
      </c>
      <c r="Y231" s="47" t="s">
        <v>844</v>
      </c>
      <c r="Z231" s="47">
        <v>34</v>
      </c>
    </row>
    <row r="232" spans="1:26" x14ac:dyDescent="0.25">
      <c r="A232" s="47">
        <v>6830135</v>
      </c>
      <c r="B232" s="47">
        <v>3230</v>
      </c>
      <c r="C232" s="47">
        <v>4302</v>
      </c>
      <c r="D232" s="47">
        <v>3600</v>
      </c>
      <c r="E232" s="47">
        <v>6830135</v>
      </c>
      <c r="L232" s="48">
        <v>599446</v>
      </c>
      <c r="Y232" s="47" t="s">
        <v>844</v>
      </c>
      <c r="Z232" s="47">
        <v>34</v>
      </c>
    </row>
    <row r="233" spans="1:26" x14ac:dyDescent="0.25">
      <c r="A233" s="47">
        <v>6830173</v>
      </c>
      <c r="B233" s="47">
        <v>3230</v>
      </c>
      <c r="C233" s="47">
        <v>4302</v>
      </c>
      <c r="D233" s="47">
        <v>3601</v>
      </c>
      <c r="E233" s="47">
        <v>6830173</v>
      </c>
      <c r="L233" s="48">
        <v>328333</v>
      </c>
      <c r="Y233" s="47" t="s">
        <v>844</v>
      </c>
      <c r="Z233" s="47">
        <v>34</v>
      </c>
    </row>
    <row r="234" spans="1:26" x14ac:dyDescent="0.25">
      <c r="A234" s="47">
        <v>6830177</v>
      </c>
      <c r="B234" s="47">
        <v>3230</v>
      </c>
      <c r="C234" s="47">
        <v>4302</v>
      </c>
      <c r="D234" s="47">
        <v>3601</v>
      </c>
      <c r="E234" s="47">
        <v>6830177</v>
      </c>
      <c r="L234" s="48">
        <v>44000</v>
      </c>
      <c r="Y234" s="47" t="s">
        <v>844</v>
      </c>
      <c r="Z234" s="47">
        <v>34</v>
      </c>
    </row>
    <row r="235" spans="1:26" x14ac:dyDescent="0.25">
      <c r="A235" s="47">
        <v>6830178</v>
      </c>
      <c r="B235" s="47">
        <v>3230</v>
      </c>
      <c r="C235" s="47">
        <v>4302</v>
      </c>
      <c r="D235" s="47">
        <v>3601</v>
      </c>
      <c r="E235" s="47">
        <v>6830178</v>
      </c>
      <c r="L235" s="48">
        <v>60000</v>
      </c>
      <c r="Y235" s="47" t="s">
        <v>844</v>
      </c>
      <c r="Z235" s="47">
        <v>34</v>
      </c>
    </row>
    <row r="236" spans="1:26" x14ac:dyDescent="0.25">
      <c r="A236" s="47">
        <v>6830181</v>
      </c>
      <c r="B236" s="47">
        <v>3230</v>
      </c>
      <c r="C236" s="47">
        <v>4302</v>
      </c>
      <c r="D236" s="47">
        <v>3600</v>
      </c>
      <c r="E236" s="47">
        <v>6830181</v>
      </c>
      <c r="L236" s="48">
        <v>82872</v>
      </c>
      <c r="Y236" s="47" t="s">
        <v>844</v>
      </c>
      <c r="Z236" s="47">
        <v>34</v>
      </c>
    </row>
    <row r="237" spans="1:26" x14ac:dyDescent="0.25">
      <c r="A237" s="47">
        <v>6830184</v>
      </c>
      <c r="B237" s="47">
        <v>3230</v>
      </c>
      <c r="C237" s="47">
        <v>4302</v>
      </c>
      <c r="D237" s="47">
        <v>3601</v>
      </c>
      <c r="E237" s="47">
        <v>6830184</v>
      </c>
      <c r="L237" s="48">
        <v>69000</v>
      </c>
      <c r="Y237" s="47" t="s">
        <v>844</v>
      </c>
      <c r="Z237" s="47">
        <v>34</v>
      </c>
    </row>
    <row r="238" spans="1:26" x14ac:dyDescent="0.25">
      <c r="A238" s="47">
        <v>6830199</v>
      </c>
      <c r="B238" s="47">
        <v>3230</v>
      </c>
      <c r="C238" s="47">
        <v>4302</v>
      </c>
      <c r="D238" s="47">
        <v>3600</v>
      </c>
      <c r="E238" s="47">
        <v>6830199</v>
      </c>
      <c r="L238" s="48">
        <v>6964804</v>
      </c>
      <c r="Y238" s="47" t="s">
        <v>844</v>
      </c>
      <c r="Z238" s="47">
        <v>34</v>
      </c>
    </row>
    <row r="239" spans="1:26" x14ac:dyDescent="0.25">
      <c r="A239" s="47">
        <v>6830817</v>
      </c>
      <c r="B239" s="47">
        <v>3230</v>
      </c>
      <c r="C239" s="47">
        <v>4305</v>
      </c>
      <c r="D239" s="47">
        <v>3332</v>
      </c>
      <c r="E239" s="47">
        <v>6830817</v>
      </c>
      <c r="L239" s="48">
        <v>650000</v>
      </c>
      <c r="Y239" s="47" t="s">
        <v>844</v>
      </c>
      <c r="Z239" s="47">
        <v>34</v>
      </c>
    </row>
    <row r="240" spans="1:26" x14ac:dyDescent="0.25">
      <c r="A240" s="47">
        <v>6830899</v>
      </c>
      <c r="B240" s="47">
        <v>3230</v>
      </c>
      <c r="C240" s="47">
        <v>4305</v>
      </c>
      <c r="D240" s="47">
        <v>3340</v>
      </c>
      <c r="E240" s="47">
        <v>6830899</v>
      </c>
      <c r="L240" s="48">
        <v>406441</v>
      </c>
      <c r="Y240" s="47" t="s">
        <v>844</v>
      </c>
      <c r="Z240" s="47">
        <v>34</v>
      </c>
    </row>
    <row r="241" spans="1:26" x14ac:dyDescent="0.25">
      <c r="A241" s="47">
        <v>6831299</v>
      </c>
      <c r="B241" s="47">
        <v>3230</v>
      </c>
      <c r="C241" s="47">
        <v>4302</v>
      </c>
      <c r="D241" s="47">
        <v>3601</v>
      </c>
      <c r="E241" s="47">
        <v>6831299</v>
      </c>
      <c r="L241" s="48">
        <v>348159</v>
      </c>
      <c r="Y241" s="47" t="s">
        <v>844</v>
      </c>
      <c r="Z241" s="47">
        <v>34</v>
      </c>
    </row>
    <row r="242" spans="1:26" x14ac:dyDescent="0.25">
      <c r="A242" s="47">
        <v>6831399</v>
      </c>
      <c r="B242" s="47">
        <v>3230</v>
      </c>
      <c r="C242" s="47">
        <v>4302</v>
      </c>
      <c r="D242" s="47">
        <v>3601</v>
      </c>
      <c r="E242" s="47">
        <v>6831399</v>
      </c>
      <c r="L242" s="48">
        <v>1835650</v>
      </c>
      <c r="Y242" s="47" t="s">
        <v>844</v>
      </c>
      <c r="Z242" s="47">
        <v>34</v>
      </c>
    </row>
    <row r="243" spans="1:26" x14ac:dyDescent="0.25">
      <c r="A243" s="47">
        <v>6831499</v>
      </c>
      <c r="B243" s="47">
        <v>3230</v>
      </c>
      <c r="C243" s="47">
        <v>4302</v>
      </c>
      <c r="D243" s="47">
        <v>3601</v>
      </c>
      <c r="E243" s="47">
        <v>6831499</v>
      </c>
      <c r="L243" s="48">
        <v>3253795</v>
      </c>
      <c r="Y243" s="47" t="s">
        <v>844</v>
      </c>
      <c r="Z243" s="47">
        <v>34</v>
      </c>
    </row>
    <row r="244" spans="1:26" x14ac:dyDescent="0.25">
      <c r="A244" s="47">
        <v>6831599</v>
      </c>
      <c r="B244" s="47">
        <v>3230</v>
      </c>
      <c r="C244" s="47">
        <v>4303</v>
      </c>
      <c r="D244" s="47">
        <v>3350</v>
      </c>
      <c r="E244" s="47">
        <v>6831599</v>
      </c>
      <c r="L244" s="48">
        <v>1875653</v>
      </c>
      <c r="Y244" s="47" t="s">
        <v>844</v>
      </c>
      <c r="Z244" s="47">
        <v>34</v>
      </c>
    </row>
    <row r="245" spans="1:26" x14ac:dyDescent="0.25">
      <c r="A245" s="47">
        <v>6831699</v>
      </c>
      <c r="B245" s="47">
        <v>3230</v>
      </c>
      <c r="C245" s="47">
        <v>4303</v>
      </c>
      <c r="D245" s="47">
        <v>3601</v>
      </c>
      <c r="E245" s="47">
        <v>6831699</v>
      </c>
      <c r="L245" s="48">
        <v>2500000</v>
      </c>
      <c r="Y245" s="47" t="s">
        <v>844</v>
      </c>
      <c r="Z245" s="47">
        <v>34</v>
      </c>
    </row>
    <row r="246" spans="1:26" x14ac:dyDescent="0.25">
      <c r="A246" s="47">
        <v>6840199</v>
      </c>
      <c r="B246" s="47">
        <v>3230</v>
      </c>
      <c r="C246" s="47">
        <v>4303</v>
      </c>
      <c r="D246" s="47">
        <v>3350</v>
      </c>
      <c r="E246" s="47">
        <v>6840199</v>
      </c>
      <c r="L246" s="48">
        <v>551211</v>
      </c>
      <c r="Y246" s="47" t="s">
        <v>844</v>
      </c>
      <c r="Z246" s="47">
        <v>34</v>
      </c>
    </row>
    <row r="247" spans="1:26" x14ac:dyDescent="0.25">
      <c r="A247" s="47">
        <v>6860199</v>
      </c>
      <c r="B247" s="47">
        <v>3230</v>
      </c>
      <c r="C247" s="47">
        <v>4304</v>
      </c>
      <c r="D247" s="47">
        <v>3930</v>
      </c>
      <c r="E247" s="47">
        <v>6860199</v>
      </c>
      <c r="L247" s="48">
        <v>867476</v>
      </c>
      <c r="Y247" s="47" t="s">
        <v>844</v>
      </c>
      <c r="Z247" s="47">
        <v>34</v>
      </c>
    </row>
    <row r="248" spans="1:26" x14ac:dyDescent="0.25">
      <c r="A248" s="47">
        <v>6860599</v>
      </c>
      <c r="B248" s="47">
        <v>3230</v>
      </c>
      <c r="C248" s="47">
        <v>4304</v>
      </c>
      <c r="D248" s="47">
        <v>3930</v>
      </c>
      <c r="E248" s="47">
        <v>6860599</v>
      </c>
      <c r="L248" s="48">
        <v>1100000</v>
      </c>
      <c r="Y248" s="47" t="s">
        <v>844</v>
      </c>
      <c r="Z248" s="47">
        <v>34</v>
      </c>
    </row>
    <row r="249" spans="1:26" x14ac:dyDescent="0.25">
      <c r="A249" s="47">
        <v>6860799</v>
      </c>
      <c r="B249" s="47">
        <v>3230</v>
      </c>
      <c r="C249" s="47">
        <v>4304</v>
      </c>
      <c r="D249" s="47">
        <v>3930</v>
      </c>
      <c r="E249" s="47">
        <v>6860799</v>
      </c>
      <c r="L249" s="48">
        <v>330000</v>
      </c>
      <c r="Y249" s="47" t="s">
        <v>844</v>
      </c>
      <c r="Z249" s="47">
        <v>34</v>
      </c>
    </row>
    <row r="250" spans="1:26" x14ac:dyDescent="0.25">
      <c r="A250" s="47">
        <v>6860899</v>
      </c>
      <c r="B250" s="47">
        <v>3230</v>
      </c>
      <c r="C250" s="47">
        <v>4304</v>
      </c>
      <c r="D250" s="47">
        <v>3930</v>
      </c>
      <c r="E250" s="47">
        <v>6860899</v>
      </c>
      <c r="L250" s="48">
        <v>300000</v>
      </c>
      <c r="Y250" s="47" t="s">
        <v>844</v>
      </c>
      <c r="Z250" s="47">
        <v>34</v>
      </c>
    </row>
    <row r="251" spans="1:26" x14ac:dyDescent="0.25">
      <c r="A251" s="47">
        <v>6861302</v>
      </c>
      <c r="B251" s="47">
        <v>3230</v>
      </c>
      <c r="C251" s="47">
        <v>4304</v>
      </c>
      <c r="D251" s="47">
        <v>3930</v>
      </c>
      <c r="E251" s="47">
        <v>6861302</v>
      </c>
      <c r="L251" s="48">
        <v>12578336</v>
      </c>
      <c r="Y251" s="47" t="s">
        <v>844</v>
      </c>
      <c r="Z251" s="47">
        <v>34</v>
      </c>
    </row>
    <row r="252" spans="1:26" x14ac:dyDescent="0.25">
      <c r="A252" s="47">
        <v>6861399</v>
      </c>
      <c r="B252" s="47">
        <v>3230</v>
      </c>
      <c r="C252" s="47">
        <v>4304</v>
      </c>
      <c r="D252" s="47">
        <v>3930</v>
      </c>
      <c r="E252" s="47">
        <v>6861399</v>
      </c>
      <c r="L252" s="48">
        <v>690000</v>
      </c>
      <c r="Y252" s="47" t="s">
        <v>844</v>
      </c>
      <c r="Z252" s="47">
        <v>34</v>
      </c>
    </row>
    <row r="253" spans="1:26" x14ac:dyDescent="0.25">
      <c r="A253" s="47">
        <v>6861499</v>
      </c>
      <c r="B253" s="47">
        <v>3230</v>
      </c>
      <c r="C253" s="47">
        <v>4304</v>
      </c>
      <c r="D253" s="47">
        <v>3930</v>
      </c>
      <c r="E253" s="47">
        <v>6861499</v>
      </c>
      <c r="L253" s="48">
        <v>400000</v>
      </c>
      <c r="Y253" s="47" t="s">
        <v>844</v>
      </c>
      <c r="Z253" s="47">
        <v>34</v>
      </c>
    </row>
    <row r="254" spans="1:26" x14ac:dyDescent="0.25">
      <c r="A254" s="47">
        <v>6861599</v>
      </c>
      <c r="B254" s="47">
        <v>3230</v>
      </c>
      <c r="C254" s="47">
        <v>1140</v>
      </c>
      <c r="D254" s="47">
        <v>3811</v>
      </c>
      <c r="E254" s="47">
        <v>6861599</v>
      </c>
      <c r="L254" s="48">
        <v>457330</v>
      </c>
      <c r="Y254" s="47" t="s">
        <v>844</v>
      </c>
      <c r="Z254" s="47">
        <v>34</v>
      </c>
    </row>
    <row r="255" spans="1:26" x14ac:dyDescent="0.25">
      <c r="A255" s="47">
        <v>6861699</v>
      </c>
      <c r="B255" s="47">
        <v>3230</v>
      </c>
      <c r="C255" s="47">
        <v>4304</v>
      </c>
      <c r="D255" s="47">
        <v>3930</v>
      </c>
      <c r="E255" s="47">
        <v>6861699</v>
      </c>
      <c r="L255" s="48">
        <v>24625</v>
      </c>
      <c r="Y255" s="47" t="s">
        <v>844</v>
      </c>
      <c r="Z255" s="47">
        <v>34</v>
      </c>
    </row>
    <row r="256" spans="1:26" x14ac:dyDescent="0.25">
      <c r="A256" s="47">
        <v>6862202</v>
      </c>
      <c r="B256" s="47">
        <v>3230</v>
      </c>
      <c r="C256" s="47">
        <v>4304</v>
      </c>
      <c r="D256" s="47">
        <v>3930</v>
      </c>
      <c r="E256" s="47">
        <v>6862202</v>
      </c>
      <c r="L256" s="48">
        <v>20087</v>
      </c>
      <c r="Y256" s="47" t="s">
        <v>844</v>
      </c>
      <c r="Z256" s="47">
        <v>34</v>
      </c>
    </row>
    <row r="257" spans="1:26" x14ac:dyDescent="0.25">
      <c r="A257" s="47">
        <v>6863399</v>
      </c>
      <c r="B257" s="47">
        <v>3230</v>
      </c>
      <c r="C257" s="47">
        <v>4304</v>
      </c>
      <c r="D257" s="47">
        <v>3930</v>
      </c>
      <c r="E257" s="47">
        <v>6863399</v>
      </c>
      <c r="L257" s="48">
        <v>90086</v>
      </c>
      <c r="Y257" s="47" t="s">
        <v>844</v>
      </c>
      <c r="Z257" s="47">
        <v>34</v>
      </c>
    </row>
    <row r="258" spans="1:26" x14ac:dyDescent="0.25">
      <c r="A258" s="47">
        <v>6863499</v>
      </c>
      <c r="B258" s="47">
        <v>3230</v>
      </c>
      <c r="C258" s="47">
        <v>4303</v>
      </c>
      <c r="D258" s="47">
        <v>3350</v>
      </c>
      <c r="E258" s="47">
        <v>6863499</v>
      </c>
      <c r="L258" s="48">
        <v>746617</v>
      </c>
      <c r="Y258" s="47" t="s">
        <v>844</v>
      </c>
      <c r="Z258" s="47">
        <v>34</v>
      </c>
    </row>
    <row r="259" spans="1:26" x14ac:dyDescent="0.25">
      <c r="A259" s="47">
        <v>6910157</v>
      </c>
      <c r="B259" s="47">
        <v>3230</v>
      </c>
      <c r="C259" s="47">
        <v>4200</v>
      </c>
      <c r="D259" s="47">
        <v>3151</v>
      </c>
      <c r="E259" s="47">
        <v>6910157</v>
      </c>
      <c r="L259" s="48">
        <v>3528471</v>
      </c>
      <c r="Y259" s="47" t="s">
        <v>844</v>
      </c>
      <c r="Z259" s="47">
        <v>34</v>
      </c>
    </row>
    <row r="260" spans="1:26" x14ac:dyDescent="0.25">
      <c r="A260" s="47">
        <v>7502950</v>
      </c>
      <c r="B260" s="47">
        <v>3230</v>
      </c>
      <c r="C260" s="47">
        <v>4203</v>
      </c>
      <c r="D260" s="47">
        <v>3550</v>
      </c>
      <c r="E260" s="47">
        <v>7502950</v>
      </c>
      <c r="L260" s="48">
        <v>100000</v>
      </c>
      <c r="Y260" s="47" t="s">
        <v>844</v>
      </c>
      <c r="Z260" s="47">
        <v>34</v>
      </c>
    </row>
    <row r="261" spans="1:26" x14ac:dyDescent="0.25">
      <c r="A261" s="47">
        <v>7504199</v>
      </c>
      <c r="B261" s="47">
        <v>3230</v>
      </c>
      <c r="C261" s="47">
        <v>4203</v>
      </c>
      <c r="D261" s="47">
        <v>3450</v>
      </c>
      <c r="E261" s="47">
        <v>7504199</v>
      </c>
      <c r="L261" s="48">
        <v>11578940</v>
      </c>
      <c r="Y261" s="47" t="s">
        <v>844</v>
      </c>
      <c r="Z261" s="47">
        <v>34</v>
      </c>
    </row>
    <row r="262" spans="1:26" x14ac:dyDescent="0.25">
      <c r="A262" s="47">
        <v>7506099</v>
      </c>
      <c r="B262" s="47">
        <v>3230</v>
      </c>
      <c r="C262" s="47">
        <v>4203</v>
      </c>
      <c r="D262" s="47">
        <v>3530</v>
      </c>
      <c r="E262" s="47">
        <v>7506099</v>
      </c>
      <c r="L262" s="48">
        <v>4375867</v>
      </c>
      <c r="Y262" s="47" t="s">
        <v>844</v>
      </c>
      <c r="Z262" s="47">
        <v>34</v>
      </c>
    </row>
    <row r="263" spans="1:26" x14ac:dyDescent="0.25">
      <c r="A263" s="47">
        <v>7506201</v>
      </c>
      <c r="B263" s="47">
        <v>3230</v>
      </c>
      <c r="C263" s="47">
        <v>4200</v>
      </c>
      <c r="D263" s="47">
        <v>3332</v>
      </c>
      <c r="E263" s="47">
        <v>7506201</v>
      </c>
      <c r="L263" s="48">
        <v>244000</v>
      </c>
      <c r="Y263" s="47" t="s">
        <v>844</v>
      </c>
      <c r="Z263" s="47">
        <v>34</v>
      </c>
    </row>
    <row r="264" spans="1:26" x14ac:dyDescent="0.25">
      <c r="A264" s="47">
        <v>7507099</v>
      </c>
      <c r="B264" s="47">
        <v>3230</v>
      </c>
      <c r="C264" s="47">
        <v>4203</v>
      </c>
      <c r="D264" s="47">
        <v>3530</v>
      </c>
      <c r="E264" s="47">
        <v>7507099</v>
      </c>
      <c r="L264" s="48">
        <v>6451668</v>
      </c>
      <c r="Y264" s="47" t="s">
        <v>844</v>
      </c>
      <c r="Z264" s="47">
        <v>34</v>
      </c>
    </row>
    <row r="265" spans="1:26" x14ac:dyDescent="0.25">
      <c r="A265" s="47">
        <v>7507199</v>
      </c>
      <c r="B265" s="47">
        <v>3230</v>
      </c>
      <c r="C265" s="47">
        <v>4203</v>
      </c>
      <c r="D265" s="47">
        <v>3533</v>
      </c>
      <c r="E265" s="47">
        <v>7507199</v>
      </c>
      <c r="L265" s="48">
        <v>4977836</v>
      </c>
      <c r="Y265" s="47" t="s">
        <v>844</v>
      </c>
      <c r="Z265" s="47">
        <v>34</v>
      </c>
    </row>
    <row r="266" spans="1:26" x14ac:dyDescent="0.25">
      <c r="A266" s="47">
        <v>7507450</v>
      </c>
      <c r="B266" s="47">
        <v>3770</v>
      </c>
      <c r="C266" s="47">
        <v>4200</v>
      </c>
      <c r="D266" s="47">
        <v>3530</v>
      </c>
      <c r="E266" s="47">
        <v>7507450</v>
      </c>
      <c r="L266" s="48">
        <v>429667</v>
      </c>
      <c r="Y266" s="47" t="s">
        <v>844</v>
      </c>
      <c r="Z266" s="47">
        <v>34</v>
      </c>
    </row>
    <row r="267" spans="1:26" x14ac:dyDescent="0.25">
      <c r="A267" s="47">
        <v>7507699</v>
      </c>
      <c r="B267" s="47">
        <v>3230</v>
      </c>
      <c r="C267" s="47">
        <v>4203</v>
      </c>
      <c r="D267" s="47">
        <v>3530</v>
      </c>
      <c r="E267" s="47">
        <v>7507699</v>
      </c>
      <c r="L267" s="48">
        <v>-3707108</v>
      </c>
      <c r="Y267" s="47" t="s">
        <v>844</v>
      </c>
      <c r="Z267" s="47">
        <v>34</v>
      </c>
    </row>
    <row r="268" spans="1:26" x14ac:dyDescent="0.25">
      <c r="A268" s="47">
        <v>7507899</v>
      </c>
      <c r="B268" s="47">
        <v>3230</v>
      </c>
      <c r="C268" s="47">
        <v>4203</v>
      </c>
      <c r="D268" s="47">
        <v>3450</v>
      </c>
      <c r="E268" s="47">
        <v>7507899</v>
      </c>
      <c r="L268" s="48">
        <v>584485</v>
      </c>
      <c r="Y268" s="47" t="s">
        <v>844</v>
      </c>
      <c r="Z268" s="47">
        <v>34</v>
      </c>
    </row>
    <row r="269" spans="1:26" x14ac:dyDescent="0.25">
      <c r="A269" s="47">
        <v>7507999</v>
      </c>
      <c r="B269" s="47">
        <v>3230</v>
      </c>
      <c r="C269" s="47">
        <v>4203</v>
      </c>
      <c r="D269" s="47">
        <v>3530</v>
      </c>
      <c r="E269" s="47">
        <v>7507999</v>
      </c>
      <c r="L269" s="48">
        <v>2590449</v>
      </c>
      <c r="Y269" s="47" t="s">
        <v>844</v>
      </c>
      <c r="Z269" s="47">
        <v>34</v>
      </c>
    </row>
    <row r="270" spans="1:26" x14ac:dyDescent="0.25">
      <c r="A270" s="47">
        <v>7508499</v>
      </c>
      <c r="B270" s="47">
        <v>3230</v>
      </c>
      <c r="C270" s="47">
        <v>4202</v>
      </c>
      <c r="D270" s="47">
        <v>3530</v>
      </c>
      <c r="E270" s="47">
        <v>7508499</v>
      </c>
      <c r="L270" s="48">
        <v>5157067</v>
      </c>
      <c r="Y270" s="47" t="s">
        <v>844</v>
      </c>
      <c r="Z270" s="47">
        <v>34</v>
      </c>
    </row>
    <row r="271" spans="1:26" x14ac:dyDescent="0.25">
      <c r="A271" s="47">
        <v>7509102</v>
      </c>
      <c r="B271" s="47">
        <v>3230</v>
      </c>
      <c r="C271" s="47">
        <v>4203</v>
      </c>
      <c r="D271" s="47">
        <v>3530</v>
      </c>
      <c r="E271" s="47">
        <v>7509102</v>
      </c>
      <c r="L271" s="48">
        <v>174009</v>
      </c>
      <c r="Y271" s="47" t="s">
        <v>844</v>
      </c>
      <c r="Z271" s="47">
        <v>34</v>
      </c>
    </row>
    <row r="272" spans="1:26" x14ac:dyDescent="0.25">
      <c r="A272" s="47">
        <v>7509411</v>
      </c>
      <c r="B272" s="47">
        <v>3230</v>
      </c>
      <c r="C272" s="47">
        <v>4302</v>
      </c>
      <c r="D272" s="47">
        <v>3332</v>
      </c>
      <c r="E272" s="47">
        <v>7509411</v>
      </c>
      <c r="L272" s="48">
        <v>677493</v>
      </c>
      <c r="Y272" s="47" t="s">
        <v>844</v>
      </c>
      <c r="Z272" s="47">
        <v>34</v>
      </c>
    </row>
    <row r="273" spans="1:26" x14ac:dyDescent="0.25">
      <c r="A273" s="47">
        <v>7509502</v>
      </c>
      <c r="B273" s="47">
        <v>3230</v>
      </c>
      <c r="C273" s="47">
        <v>4203</v>
      </c>
      <c r="D273" s="47">
        <v>3530</v>
      </c>
      <c r="E273" s="47">
        <v>7509502</v>
      </c>
      <c r="L273" s="48">
        <v>2384129</v>
      </c>
      <c r="Y273" s="47" t="s">
        <v>844</v>
      </c>
      <c r="Z273" s="47">
        <v>34</v>
      </c>
    </row>
    <row r="274" spans="1:26" x14ac:dyDescent="0.25">
      <c r="A274" s="47">
        <v>7509601</v>
      </c>
      <c r="B274" s="47">
        <v>3230</v>
      </c>
      <c r="C274" s="47">
        <v>4302</v>
      </c>
      <c r="D274" s="47">
        <v>3601</v>
      </c>
      <c r="E274" s="47">
        <v>7509601</v>
      </c>
      <c r="L274" s="48">
        <v>-58454</v>
      </c>
      <c r="Y274" s="47" t="s">
        <v>844</v>
      </c>
      <c r="Z274" s="47">
        <v>34</v>
      </c>
    </row>
    <row r="275" spans="1:26" x14ac:dyDescent="0.25">
      <c r="A275" s="47">
        <v>7580099</v>
      </c>
      <c r="B275" s="47">
        <v>3230</v>
      </c>
      <c r="C275" s="47">
        <v>4200</v>
      </c>
      <c r="D275" s="47">
        <v>3151</v>
      </c>
      <c r="E275" s="47">
        <v>7580099</v>
      </c>
      <c r="L275" s="48">
        <v>20639088</v>
      </c>
      <c r="Y275" s="47" t="s">
        <v>844</v>
      </c>
      <c r="Z275" s="47">
        <v>34</v>
      </c>
    </row>
    <row r="276" spans="1:26" x14ac:dyDescent="0.25">
      <c r="A276" s="47">
        <v>7580307</v>
      </c>
      <c r="B276" s="47">
        <v>3770</v>
      </c>
      <c r="C276" s="47">
        <v>4200</v>
      </c>
      <c r="D276" s="47">
        <v>3332</v>
      </c>
      <c r="E276" s="47">
        <v>7580307</v>
      </c>
      <c r="L276" s="48">
        <v>-3094115</v>
      </c>
      <c r="Y276" s="47" t="s">
        <v>844</v>
      </c>
      <c r="Z276" s="47">
        <v>34</v>
      </c>
    </row>
    <row r="277" spans="1:26" x14ac:dyDescent="0.25">
      <c r="A277" s="47">
        <v>7602199</v>
      </c>
      <c r="B277" s="47">
        <v>3230</v>
      </c>
      <c r="C277" s="47">
        <v>4201</v>
      </c>
      <c r="D277" s="47">
        <v>3450</v>
      </c>
      <c r="E277" s="47">
        <v>7602199</v>
      </c>
      <c r="L277" s="48">
        <v>371246</v>
      </c>
      <c r="Y277" s="47" t="s">
        <v>844</v>
      </c>
      <c r="Z277" s="47">
        <v>34</v>
      </c>
    </row>
    <row r="278" spans="1:26" x14ac:dyDescent="0.25">
      <c r="A278" s="47">
        <v>7602401</v>
      </c>
      <c r="B278" s="47">
        <v>3230</v>
      </c>
      <c r="C278" s="47">
        <v>4201</v>
      </c>
      <c r="D278" s="47">
        <v>3450</v>
      </c>
      <c r="E278" s="47">
        <v>7602401</v>
      </c>
      <c r="L278" s="48">
        <v>500000</v>
      </c>
      <c r="Y278" s="47" t="s">
        <v>844</v>
      </c>
      <c r="Z278" s="47">
        <v>34</v>
      </c>
    </row>
    <row r="279" spans="1:26" x14ac:dyDescent="0.25">
      <c r="A279" s="47">
        <v>7702125</v>
      </c>
      <c r="B279" s="47">
        <v>3230</v>
      </c>
      <c r="C279" s="47">
        <v>4202</v>
      </c>
      <c r="D279" s="47">
        <v>3450</v>
      </c>
      <c r="E279" s="47">
        <v>7702125</v>
      </c>
      <c r="L279" s="48">
        <v>288706</v>
      </c>
      <c r="Y279" s="47" t="s">
        <v>844</v>
      </c>
      <c r="Z279" s="47">
        <v>34</v>
      </c>
    </row>
    <row r="280" spans="1:26" x14ac:dyDescent="0.25">
      <c r="A280" s="47">
        <v>7702199</v>
      </c>
      <c r="B280" s="47">
        <v>3230</v>
      </c>
      <c r="C280" s="47">
        <v>4203</v>
      </c>
      <c r="D280" s="47">
        <v>3533</v>
      </c>
      <c r="E280" s="47">
        <v>7702199</v>
      </c>
      <c r="L280" s="48">
        <v>2565215</v>
      </c>
      <c r="Y280" s="47" t="s">
        <v>844</v>
      </c>
      <c r="Z280" s="47">
        <v>34</v>
      </c>
    </row>
    <row r="281" spans="1:26" x14ac:dyDescent="0.25">
      <c r="A281" s="47">
        <v>7702299</v>
      </c>
      <c r="B281" s="47">
        <v>3230</v>
      </c>
      <c r="C281" s="47">
        <v>4202</v>
      </c>
      <c r="D281" s="47">
        <v>3530</v>
      </c>
      <c r="E281" s="47">
        <v>7702299</v>
      </c>
      <c r="L281" s="48">
        <v>1178000</v>
      </c>
      <c r="Y281" s="47" t="s">
        <v>844</v>
      </c>
      <c r="Z281" s="47">
        <v>34</v>
      </c>
    </row>
    <row r="282" spans="1:26" x14ac:dyDescent="0.25">
      <c r="A282" s="47">
        <v>7702399</v>
      </c>
      <c r="B282" s="47">
        <v>3230</v>
      </c>
      <c r="C282" s="47">
        <v>4202</v>
      </c>
      <c r="D282" s="47">
        <v>3530</v>
      </c>
      <c r="E282" s="47">
        <v>7702399</v>
      </c>
      <c r="L282" s="48">
        <v>4577916</v>
      </c>
      <c r="Y282" s="47" t="s">
        <v>844</v>
      </c>
      <c r="Z282" s="47">
        <v>34</v>
      </c>
    </row>
    <row r="283" spans="1:26" x14ac:dyDescent="0.25">
      <c r="A283" s="47">
        <v>7702401</v>
      </c>
      <c r="B283" s="47">
        <v>3230</v>
      </c>
      <c r="C283" s="47">
        <v>4202</v>
      </c>
      <c r="D283" s="47">
        <v>3530</v>
      </c>
      <c r="E283" s="47">
        <v>7702401</v>
      </c>
      <c r="L283" s="48">
        <v>700000</v>
      </c>
      <c r="Y283" s="47" t="s">
        <v>844</v>
      </c>
      <c r="Z283" s="47">
        <v>34</v>
      </c>
    </row>
    <row r="284" spans="1:26" x14ac:dyDescent="0.25">
      <c r="A284" s="47">
        <v>7709199</v>
      </c>
      <c r="B284" s="47">
        <v>3230</v>
      </c>
      <c r="C284" s="47">
        <v>4202</v>
      </c>
      <c r="D284" s="47">
        <v>3530</v>
      </c>
      <c r="E284" s="47">
        <v>7709199</v>
      </c>
      <c r="L284" s="48">
        <v>607582</v>
      </c>
      <c r="Y284" s="47" t="s">
        <v>844</v>
      </c>
      <c r="Z284" s="47">
        <v>34</v>
      </c>
    </row>
    <row r="285" spans="1:26" x14ac:dyDescent="0.25">
      <c r="A285" s="47">
        <v>7806299</v>
      </c>
      <c r="B285" s="47">
        <v>3230</v>
      </c>
      <c r="C285" s="47">
        <v>4204</v>
      </c>
      <c r="D285" s="47">
        <v>3550</v>
      </c>
      <c r="E285" s="47">
        <v>7806299</v>
      </c>
      <c r="L285" s="48">
        <v>1956635</v>
      </c>
      <c r="Y285" s="47" t="s">
        <v>844</v>
      </c>
      <c r="Z285" s="47">
        <v>34</v>
      </c>
    </row>
    <row r="286" spans="1:26" x14ac:dyDescent="0.25">
      <c r="A286" s="47">
        <v>7806599</v>
      </c>
      <c r="B286" s="47">
        <v>3230</v>
      </c>
      <c r="C286" s="47">
        <v>4204</v>
      </c>
      <c r="D286" s="47">
        <v>3550</v>
      </c>
      <c r="E286" s="47">
        <v>7806599</v>
      </c>
      <c r="L286" s="48">
        <v>1000000</v>
      </c>
      <c r="Y286" s="47" t="s">
        <v>844</v>
      </c>
      <c r="Z286" s="47">
        <v>34</v>
      </c>
    </row>
    <row r="287" spans="1:26" x14ac:dyDescent="0.25">
      <c r="A287" s="47">
        <v>7807799</v>
      </c>
      <c r="B287" s="47">
        <v>3230</v>
      </c>
      <c r="C287" s="47">
        <v>4204</v>
      </c>
      <c r="D287" s="47">
        <v>3550</v>
      </c>
      <c r="E287" s="47">
        <v>7807799</v>
      </c>
      <c r="L287" s="48">
        <v>746444</v>
      </c>
      <c r="Y287" s="47" t="s">
        <v>844</v>
      </c>
      <c r="Z287" s="47">
        <v>34</v>
      </c>
    </row>
    <row r="288" spans="1:26" x14ac:dyDescent="0.25">
      <c r="A288" s="47">
        <v>8100101</v>
      </c>
      <c r="B288" s="47">
        <v>3230</v>
      </c>
      <c r="C288" s="47">
        <v>4200</v>
      </c>
      <c r="D288" s="47">
        <v>3332</v>
      </c>
      <c r="E288" s="47">
        <v>8100101</v>
      </c>
      <c r="L288" s="48">
        <v>-533000</v>
      </c>
      <c r="Y288" s="47" t="s">
        <v>844</v>
      </c>
      <c r="Z288" s="47">
        <v>34</v>
      </c>
    </row>
    <row r="289" spans="1:26" x14ac:dyDescent="0.25">
      <c r="A289" s="47">
        <v>8100401</v>
      </c>
      <c r="B289" s="47">
        <v>3230</v>
      </c>
      <c r="C289" s="47">
        <v>4200</v>
      </c>
      <c r="D289" s="47">
        <v>3151</v>
      </c>
      <c r="E289" s="47">
        <v>8100401</v>
      </c>
      <c r="L289" s="48">
        <v>-1348938</v>
      </c>
      <c r="Y289" s="47" t="s">
        <v>844</v>
      </c>
      <c r="Z289" s="47">
        <v>34</v>
      </c>
    </row>
    <row r="290" spans="1:26" x14ac:dyDescent="0.25">
      <c r="A290" s="47">
        <v>9000099</v>
      </c>
      <c r="B290" s="47">
        <v>3910</v>
      </c>
      <c r="C290" s="47">
        <v>9000</v>
      </c>
      <c r="D290" s="47">
        <v>8700</v>
      </c>
      <c r="E290" s="47">
        <v>9000099</v>
      </c>
      <c r="L290" s="48">
        <v>-283884655</v>
      </c>
      <c r="Y290" s="47" t="s">
        <v>844</v>
      </c>
      <c r="Z290" s="47">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D5BC2-6ACA-414B-BB94-7A52400A52DF}">
  <sheetPr codeName="Ark3">
    <tabColor rgb="FFFFFF00"/>
  </sheetPr>
  <dimension ref="A1:I229"/>
  <sheetViews>
    <sheetView workbookViewId="0">
      <pane ySplit="1" topLeftCell="A114" activePane="bottomLeft" state="frozen"/>
      <selection activeCell="U25" sqref="U25"/>
      <selection pane="bottomLeft" activeCell="U25" sqref="U25"/>
    </sheetView>
  </sheetViews>
  <sheetFormatPr baseColWidth="10" defaultColWidth="9.140625" defaultRowHeight="15" x14ac:dyDescent="0.25"/>
  <cols>
    <col min="1" max="4" width="9.140625" style="41"/>
    <col min="5" max="5" width="79" style="41" customWidth="1"/>
    <col min="6" max="9" width="11.42578125" style="41" bestFit="1" customWidth="1"/>
    <col min="10" max="16384" width="9.140625" style="41"/>
  </cols>
  <sheetData>
    <row r="1" spans="1:9" x14ac:dyDescent="0.25">
      <c r="A1" s="46" t="s">
        <v>0</v>
      </c>
      <c r="B1" s="46" t="s">
        <v>840</v>
      </c>
      <c r="C1" s="46" t="s">
        <v>839</v>
      </c>
      <c r="D1" s="46" t="s">
        <v>838</v>
      </c>
      <c r="E1" s="46" t="s">
        <v>837</v>
      </c>
      <c r="F1" s="46">
        <v>2022</v>
      </c>
      <c r="G1" s="46">
        <v>2023</v>
      </c>
      <c r="H1" s="46">
        <v>2024</v>
      </c>
      <c r="I1" s="46">
        <v>2025</v>
      </c>
    </row>
    <row r="2" spans="1:9" x14ac:dyDescent="0.25">
      <c r="A2" s="41">
        <v>1200999</v>
      </c>
      <c r="B2" s="41">
        <v>3230</v>
      </c>
      <c r="C2" s="41">
        <v>1425</v>
      </c>
      <c r="D2" s="41">
        <v>1229</v>
      </c>
      <c r="E2" s="41" t="s">
        <v>836</v>
      </c>
      <c r="F2" s="41">
        <v>3000</v>
      </c>
      <c r="G2" s="41">
        <v>1300</v>
      </c>
      <c r="H2" s="41">
        <v>1300</v>
      </c>
      <c r="I2" s="41">
        <v>1300</v>
      </c>
    </row>
    <row r="3" spans="1:9" x14ac:dyDescent="0.25">
      <c r="A3" s="41">
        <v>1202199</v>
      </c>
      <c r="B3" s="41">
        <v>3230</v>
      </c>
      <c r="C3" s="41">
        <v>1425</v>
      </c>
      <c r="D3" s="41">
        <v>1229</v>
      </c>
      <c r="E3" s="41" t="s">
        <v>835</v>
      </c>
      <c r="F3" s="41">
        <v>4321</v>
      </c>
    </row>
    <row r="4" spans="1:9" x14ac:dyDescent="0.25">
      <c r="A4" s="41">
        <v>1205199</v>
      </c>
      <c r="B4" s="41">
        <v>3230</v>
      </c>
      <c r="C4" s="41">
        <v>1425</v>
      </c>
      <c r="D4" s="41">
        <v>1229</v>
      </c>
      <c r="E4" s="41" t="s">
        <v>834</v>
      </c>
      <c r="F4" s="41">
        <v>1600</v>
      </c>
      <c r="G4" s="41">
        <v>600</v>
      </c>
    </row>
    <row r="5" spans="1:9" x14ac:dyDescent="0.25">
      <c r="A5" s="41">
        <v>1204799</v>
      </c>
      <c r="B5" s="41">
        <v>3230</v>
      </c>
      <c r="C5" s="41">
        <v>1425</v>
      </c>
      <c r="D5" s="41">
        <v>1000</v>
      </c>
      <c r="E5" s="41" t="s">
        <v>833</v>
      </c>
      <c r="G5" s="41">
        <v>500</v>
      </c>
    </row>
    <row r="6" spans="1:9" x14ac:dyDescent="0.25">
      <c r="A6" s="41">
        <v>1205199</v>
      </c>
      <c r="B6" s="41">
        <v>3230</v>
      </c>
      <c r="C6" s="41">
        <v>1425</v>
      </c>
      <c r="D6" s="41">
        <v>1229</v>
      </c>
      <c r="E6" s="41" t="s">
        <v>832</v>
      </c>
      <c r="F6" s="41">
        <v>4100</v>
      </c>
    </row>
    <row r="7" spans="1:9" x14ac:dyDescent="0.25">
      <c r="A7" s="41">
        <v>6304699</v>
      </c>
      <c r="B7" s="41">
        <v>3230</v>
      </c>
      <c r="C7" s="41">
        <v>1099</v>
      </c>
      <c r="D7" s="41">
        <v>3151</v>
      </c>
      <c r="E7" s="41" t="s">
        <v>185</v>
      </c>
      <c r="F7" s="41">
        <v>6633</v>
      </c>
    </row>
    <row r="8" spans="1:9" x14ac:dyDescent="0.25">
      <c r="A8" s="41">
        <v>5660299</v>
      </c>
      <c r="B8" s="41">
        <v>3230</v>
      </c>
      <c r="C8" s="41">
        <v>104200</v>
      </c>
      <c r="D8" s="41">
        <v>3336</v>
      </c>
      <c r="E8" s="41" t="s">
        <v>831</v>
      </c>
      <c r="F8" s="41">
        <v>8000</v>
      </c>
      <c r="I8" s="41">
        <v>10000</v>
      </c>
    </row>
    <row r="9" spans="1:9" x14ac:dyDescent="0.25">
      <c r="A9" s="41">
        <v>5660299</v>
      </c>
      <c r="B9" s="41">
        <v>3230</v>
      </c>
      <c r="C9" s="41">
        <v>104200</v>
      </c>
      <c r="D9" s="41">
        <v>3336</v>
      </c>
      <c r="E9" s="41" t="s">
        <v>830</v>
      </c>
    </row>
    <row r="10" spans="1:9" x14ac:dyDescent="0.25">
      <c r="A10" s="41">
        <v>4007299</v>
      </c>
      <c r="B10" s="41">
        <v>3230</v>
      </c>
      <c r="C10" s="41">
        <v>1099</v>
      </c>
      <c r="D10" s="41">
        <v>3151</v>
      </c>
      <c r="E10" s="41" t="s">
        <v>829</v>
      </c>
      <c r="F10" s="41">
        <v>14500</v>
      </c>
    </row>
    <row r="11" spans="1:9" x14ac:dyDescent="0.25">
      <c r="A11" s="41">
        <v>6506599</v>
      </c>
      <c r="B11" s="41">
        <v>3230</v>
      </c>
      <c r="C11" s="41">
        <v>1099</v>
      </c>
      <c r="D11" s="41">
        <v>3151</v>
      </c>
      <c r="E11" s="41" t="s">
        <v>828</v>
      </c>
      <c r="F11" s="41">
        <v>6489</v>
      </c>
      <c r="G11" s="41">
        <v>10000</v>
      </c>
      <c r="H11" s="41">
        <v>10000</v>
      </c>
      <c r="I11" s="41">
        <v>10000</v>
      </c>
    </row>
    <row r="12" spans="1:9" x14ac:dyDescent="0.25">
      <c r="A12" s="41">
        <v>1105199</v>
      </c>
      <c r="B12" s="41">
        <v>3230</v>
      </c>
      <c r="C12" s="41">
        <v>1099</v>
      </c>
      <c r="D12" s="41">
        <v>1200</v>
      </c>
      <c r="E12" s="41" t="s">
        <v>827</v>
      </c>
      <c r="F12" s="41">
        <v>25300</v>
      </c>
      <c r="G12" s="41">
        <v>27300</v>
      </c>
      <c r="H12" s="41">
        <v>29300</v>
      </c>
      <c r="I12" s="41">
        <v>31300</v>
      </c>
    </row>
    <row r="13" spans="1:9" x14ac:dyDescent="0.25">
      <c r="A13" s="41">
        <v>1204699</v>
      </c>
      <c r="B13" s="41">
        <v>3221</v>
      </c>
      <c r="C13" s="41">
        <v>1425</v>
      </c>
      <c r="D13" s="41">
        <v>1000</v>
      </c>
      <c r="E13" s="41" t="s">
        <v>826</v>
      </c>
      <c r="G13" s="41">
        <v>500</v>
      </c>
      <c r="I13" s="41">
        <v>500</v>
      </c>
    </row>
    <row r="14" spans="1:9" x14ac:dyDescent="0.25">
      <c r="A14" s="41">
        <v>1205299</v>
      </c>
      <c r="B14" s="41">
        <v>3230</v>
      </c>
      <c r="C14" s="41">
        <v>1425</v>
      </c>
      <c r="D14" s="41">
        <v>1000</v>
      </c>
      <c r="E14" s="41" t="s">
        <v>825</v>
      </c>
      <c r="G14" s="41">
        <v>1000</v>
      </c>
    </row>
    <row r="15" spans="1:9" x14ac:dyDescent="0.25">
      <c r="A15" s="41">
        <v>5661201</v>
      </c>
      <c r="B15" s="41">
        <v>3670</v>
      </c>
      <c r="C15" s="41">
        <v>104300</v>
      </c>
      <c r="D15" s="41">
        <v>1300</v>
      </c>
      <c r="E15" s="41" t="s">
        <v>824</v>
      </c>
      <c r="F15" s="41">
        <v>-10000</v>
      </c>
      <c r="G15" s="41">
        <v>-10000</v>
      </c>
      <c r="H15" s="41">
        <v>-10000</v>
      </c>
      <c r="I15" s="41">
        <v>-10000</v>
      </c>
    </row>
    <row r="16" spans="1:9" x14ac:dyDescent="0.25">
      <c r="A16" s="41">
        <v>4007499</v>
      </c>
      <c r="B16" s="41">
        <v>3230</v>
      </c>
      <c r="C16" s="41">
        <v>1099</v>
      </c>
      <c r="D16" s="41">
        <v>3151</v>
      </c>
      <c r="E16" s="41" t="s">
        <v>823</v>
      </c>
      <c r="F16" s="41">
        <v>5000</v>
      </c>
      <c r="I16" s="41">
        <v>33000</v>
      </c>
    </row>
    <row r="17" spans="1:9" x14ac:dyDescent="0.25">
      <c r="A17" s="41">
        <v>1205699</v>
      </c>
      <c r="B17" s="41">
        <v>3201</v>
      </c>
      <c r="C17" s="41">
        <v>1450</v>
      </c>
      <c r="D17" s="41">
        <v>1205</v>
      </c>
      <c r="E17" s="41" t="s">
        <v>822</v>
      </c>
      <c r="F17" s="41">
        <v>200</v>
      </c>
      <c r="G17" s="41">
        <v>200</v>
      </c>
    </row>
    <row r="18" spans="1:9" x14ac:dyDescent="0.25">
      <c r="A18" s="41">
        <v>4007399</v>
      </c>
      <c r="B18" s="41">
        <v>3670</v>
      </c>
      <c r="C18" s="41">
        <v>1099</v>
      </c>
      <c r="D18" s="41">
        <v>1300</v>
      </c>
      <c r="E18" s="41" t="s">
        <v>35</v>
      </c>
      <c r="F18" s="41">
        <v>-6926</v>
      </c>
      <c r="H18" s="41">
        <v>-7500</v>
      </c>
      <c r="I18" s="41">
        <v>-7500</v>
      </c>
    </row>
    <row r="19" spans="1:9" x14ac:dyDescent="0.25">
      <c r="A19" s="41">
        <v>1000401</v>
      </c>
      <c r="B19" s="41">
        <v>3230</v>
      </c>
      <c r="C19" s="41">
        <v>1140</v>
      </c>
      <c r="D19" s="41">
        <v>2850</v>
      </c>
      <c r="E19" s="41" t="s">
        <v>410</v>
      </c>
      <c r="F19" s="41">
        <v>5802</v>
      </c>
    </row>
    <row r="20" spans="1:9" x14ac:dyDescent="0.25">
      <c r="A20" s="41">
        <v>1205399</v>
      </c>
      <c r="B20" s="41">
        <v>3230</v>
      </c>
      <c r="C20" s="41">
        <v>1099</v>
      </c>
      <c r="D20" s="41">
        <v>1200</v>
      </c>
      <c r="E20" s="41" t="s">
        <v>11</v>
      </c>
      <c r="F20" s="41">
        <v>600</v>
      </c>
    </row>
    <row r="21" spans="1:9" x14ac:dyDescent="0.25">
      <c r="A21" s="41">
        <v>1205501</v>
      </c>
      <c r="B21" s="41">
        <v>3221</v>
      </c>
      <c r="C21" s="41">
        <v>1450</v>
      </c>
      <c r="D21" s="41">
        <v>1229</v>
      </c>
      <c r="E21" s="41" t="s">
        <v>13</v>
      </c>
      <c r="F21" s="41">
        <v>1000</v>
      </c>
    </row>
    <row r="22" spans="1:9" x14ac:dyDescent="0.25">
      <c r="A22" s="41">
        <v>1204899</v>
      </c>
      <c r="B22" s="41">
        <v>3230</v>
      </c>
      <c r="C22" s="41">
        <v>1425</v>
      </c>
      <c r="D22" s="41">
        <v>1000</v>
      </c>
      <c r="E22" s="41" t="s">
        <v>9</v>
      </c>
      <c r="F22" s="41">
        <v>200</v>
      </c>
    </row>
    <row r="23" spans="1:9" x14ac:dyDescent="0.25">
      <c r="A23" s="41">
        <v>4540401</v>
      </c>
      <c r="B23" s="41">
        <v>3230</v>
      </c>
      <c r="C23" s="41">
        <v>5040</v>
      </c>
      <c r="D23" s="41">
        <v>3858</v>
      </c>
      <c r="E23" s="41" t="s">
        <v>821</v>
      </c>
      <c r="F23" s="41">
        <v>300</v>
      </c>
      <c r="G23" s="41">
        <v>300</v>
      </c>
      <c r="H23" s="41">
        <v>300</v>
      </c>
      <c r="I23" s="41">
        <v>300</v>
      </c>
    </row>
    <row r="24" spans="1:9" x14ac:dyDescent="0.25">
      <c r="A24" s="41">
        <v>5610801</v>
      </c>
      <c r="B24" s="41">
        <v>3230</v>
      </c>
      <c r="C24" s="41">
        <v>1070</v>
      </c>
      <c r="D24" s="41">
        <v>3850</v>
      </c>
      <c r="E24" s="41" t="s">
        <v>820</v>
      </c>
      <c r="F24" s="41">
        <v>1000</v>
      </c>
    </row>
    <row r="25" spans="1:9" x14ac:dyDescent="0.25">
      <c r="A25" s="41">
        <v>4630101</v>
      </c>
      <c r="B25" s="41">
        <v>3230</v>
      </c>
      <c r="C25" s="41">
        <v>5040</v>
      </c>
      <c r="D25" s="41">
        <v>3858</v>
      </c>
      <c r="E25" s="41" t="s">
        <v>44</v>
      </c>
      <c r="F25" s="41">
        <v>825</v>
      </c>
      <c r="G25" s="41">
        <v>710</v>
      </c>
      <c r="H25" s="41">
        <v>670</v>
      </c>
      <c r="I25" s="41">
        <v>1000</v>
      </c>
    </row>
    <row r="26" spans="1:9" x14ac:dyDescent="0.25">
      <c r="A26" s="41">
        <v>5610199</v>
      </c>
      <c r="B26" s="41">
        <v>3230</v>
      </c>
      <c r="C26" s="41">
        <v>5040</v>
      </c>
      <c r="D26" s="41">
        <v>3858</v>
      </c>
      <c r="E26" s="41" t="s">
        <v>819</v>
      </c>
      <c r="F26" s="41">
        <v>1500</v>
      </c>
      <c r="G26" s="41">
        <v>1500</v>
      </c>
      <c r="H26" s="41">
        <v>1500</v>
      </c>
      <c r="I26" s="41">
        <v>1500</v>
      </c>
    </row>
    <row r="27" spans="1:9" x14ac:dyDescent="0.25">
      <c r="A27" s="41">
        <v>5610501</v>
      </c>
      <c r="B27" s="41">
        <v>3230</v>
      </c>
      <c r="C27" s="41">
        <v>104200</v>
      </c>
      <c r="D27" s="41">
        <v>3858</v>
      </c>
      <c r="E27" s="41" t="s">
        <v>818</v>
      </c>
      <c r="F27" s="41">
        <v>6000</v>
      </c>
    </row>
    <row r="28" spans="1:9" x14ac:dyDescent="0.25">
      <c r="A28" s="41">
        <v>1500601</v>
      </c>
      <c r="B28" s="41">
        <v>3230</v>
      </c>
      <c r="C28" s="41">
        <v>5040</v>
      </c>
      <c r="D28" s="41">
        <v>3858</v>
      </c>
      <c r="E28" s="41" t="s">
        <v>817</v>
      </c>
      <c r="F28" s="41">
        <v>300</v>
      </c>
      <c r="G28" s="41">
        <v>300</v>
      </c>
      <c r="H28" s="41">
        <v>300</v>
      </c>
      <c r="I28" s="41">
        <v>300</v>
      </c>
    </row>
    <row r="29" spans="1:9" x14ac:dyDescent="0.25">
      <c r="A29" s="41">
        <v>5611001</v>
      </c>
      <c r="B29" s="41">
        <v>3230</v>
      </c>
      <c r="C29" s="41">
        <v>5040</v>
      </c>
      <c r="D29" s="41">
        <v>3858</v>
      </c>
      <c r="E29" s="41" t="s">
        <v>816</v>
      </c>
      <c r="F29" s="41">
        <v>500</v>
      </c>
    </row>
    <row r="30" spans="1:9" x14ac:dyDescent="0.25">
      <c r="A30" s="41">
        <v>5611101</v>
      </c>
      <c r="B30" s="41">
        <v>3230</v>
      </c>
      <c r="C30" s="41">
        <v>104200</v>
      </c>
      <c r="D30" s="41">
        <v>3858</v>
      </c>
      <c r="E30" s="41" t="s">
        <v>815</v>
      </c>
      <c r="F30" s="41">
        <v>19000</v>
      </c>
    </row>
    <row r="31" spans="1:9" x14ac:dyDescent="0.25">
      <c r="A31" s="41">
        <v>5611401</v>
      </c>
      <c r="B31" s="41">
        <v>3230</v>
      </c>
      <c r="C31" s="41">
        <v>104200</v>
      </c>
      <c r="D31" s="41">
        <v>3858</v>
      </c>
      <c r="E31" s="41" t="s">
        <v>814</v>
      </c>
      <c r="F31" s="41">
        <v>1000</v>
      </c>
    </row>
    <row r="32" spans="1:9" x14ac:dyDescent="0.25">
      <c r="A32" s="41">
        <v>5611501</v>
      </c>
      <c r="B32" s="41">
        <v>3230</v>
      </c>
      <c r="C32" s="41">
        <v>104200</v>
      </c>
      <c r="D32" s="41">
        <v>3858</v>
      </c>
      <c r="E32" s="41" t="s">
        <v>813</v>
      </c>
      <c r="F32" s="41">
        <v>500</v>
      </c>
    </row>
    <row r="33" spans="1:9" x14ac:dyDescent="0.25">
      <c r="A33" s="41">
        <v>1500701</v>
      </c>
      <c r="B33" s="41">
        <v>3221</v>
      </c>
      <c r="C33" s="41">
        <v>5040</v>
      </c>
      <c r="D33" s="41">
        <v>1229</v>
      </c>
      <c r="E33" s="41" t="s">
        <v>812</v>
      </c>
      <c r="F33" s="41">
        <v>250</v>
      </c>
      <c r="G33" s="41">
        <v>250</v>
      </c>
      <c r="H33" s="41">
        <v>250</v>
      </c>
      <c r="I33" s="41">
        <v>250</v>
      </c>
    </row>
    <row r="34" spans="1:9" x14ac:dyDescent="0.25">
      <c r="A34" s="41">
        <v>1500801</v>
      </c>
      <c r="B34" s="41">
        <v>3230</v>
      </c>
      <c r="C34" s="41">
        <v>5040</v>
      </c>
      <c r="D34" s="41">
        <v>3858</v>
      </c>
      <c r="E34" s="41" t="s">
        <v>811</v>
      </c>
      <c r="G34" s="41">
        <v>7200</v>
      </c>
    </row>
    <row r="35" spans="1:9" x14ac:dyDescent="0.25">
      <c r="A35" s="41">
        <v>1500901</v>
      </c>
      <c r="B35" s="41">
        <v>3230</v>
      </c>
      <c r="C35" s="41">
        <v>5040</v>
      </c>
      <c r="D35" s="41">
        <v>3858</v>
      </c>
      <c r="E35" s="41" t="s">
        <v>810</v>
      </c>
      <c r="H35" s="41">
        <v>4000</v>
      </c>
    </row>
    <row r="36" spans="1:9" x14ac:dyDescent="0.25">
      <c r="A36" s="41">
        <v>5611601</v>
      </c>
      <c r="B36" s="41">
        <v>3230</v>
      </c>
      <c r="C36" s="41">
        <v>104200</v>
      </c>
      <c r="D36" s="41">
        <v>3858</v>
      </c>
      <c r="E36" s="41" t="s">
        <v>809</v>
      </c>
      <c r="G36" s="41">
        <v>700</v>
      </c>
    </row>
    <row r="37" spans="1:9" x14ac:dyDescent="0.25">
      <c r="A37" s="41">
        <v>5631101</v>
      </c>
      <c r="B37" s="41">
        <v>3230</v>
      </c>
      <c r="C37" s="41">
        <v>104200</v>
      </c>
      <c r="D37" s="41">
        <v>2222</v>
      </c>
      <c r="E37" s="41" t="s">
        <v>808</v>
      </c>
      <c r="F37" s="41">
        <v>6000</v>
      </c>
    </row>
    <row r="38" spans="1:9" x14ac:dyDescent="0.25">
      <c r="A38" s="41">
        <v>5631201</v>
      </c>
      <c r="B38" s="41">
        <v>3230</v>
      </c>
      <c r="C38" s="41">
        <v>104200</v>
      </c>
      <c r="D38" s="41">
        <v>2222</v>
      </c>
      <c r="E38" s="41" t="s">
        <v>807</v>
      </c>
      <c r="F38" s="41">
        <v>4000</v>
      </c>
    </row>
    <row r="39" spans="1:9" x14ac:dyDescent="0.25">
      <c r="A39" s="41">
        <v>5631201</v>
      </c>
      <c r="B39" s="41">
        <v>3230</v>
      </c>
      <c r="C39" s="41">
        <v>104200</v>
      </c>
      <c r="D39" s="41">
        <v>2222</v>
      </c>
      <c r="E39" s="41" t="s">
        <v>806</v>
      </c>
      <c r="F39" s="41">
        <v>10000</v>
      </c>
      <c r="G39" s="41">
        <v>1000</v>
      </c>
    </row>
    <row r="40" spans="1:9" x14ac:dyDescent="0.25">
      <c r="A40" s="41">
        <v>5631201</v>
      </c>
      <c r="B40" s="41">
        <v>3810</v>
      </c>
      <c r="C40" s="41">
        <v>104200</v>
      </c>
      <c r="D40" s="41">
        <v>2222</v>
      </c>
      <c r="E40" s="41" t="s">
        <v>805</v>
      </c>
      <c r="G40" s="41">
        <v>-4000</v>
      </c>
    </row>
    <row r="41" spans="1:9" x14ac:dyDescent="0.25">
      <c r="A41" s="41">
        <v>5630801</v>
      </c>
      <c r="B41" s="41">
        <v>3230</v>
      </c>
      <c r="C41" s="41">
        <v>104200</v>
      </c>
      <c r="D41" s="41">
        <v>2222</v>
      </c>
      <c r="E41" s="41" t="s">
        <v>804</v>
      </c>
      <c r="F41" s="41">
        <v>7500</v>
      </c>
    </row>
    <row r="42" spans="1:9" x14ac:dyDescent="0.25">
      <c r="A42" s="41">
        <v>5630801</v>
      </c>
      <c r="B42" s="41">
        <v>3230</v>
      </c>
      <c r="C42" s="41">
        <v>104200</v>
      </c>
      <c r="D42" s="41">
        <v>2222</v>
      </c>
      <c r="E42" s="41" t="s">
        <v>803</v>
      </c>
      <c r="F42" s="41">
        <v>2000</v>
      </c>
    </row>
    <row r="43" spans="1:9" x14ac:dyDescent="0.25">
      <c r="A43" s="41">
        <v>5630801</v>
      </c>
      <c r="B43" s="41">
        <v>3810</v>
      </c>
      <c r="C43" s="41">
        <v>104200</v>
      </c>
      <c r="D43" s="41">
        <v>2222</v>
      </c>
      <c r="E43" s="41" t="s">
        <v>802</v>
      </c>
      <c r="G43" s="41">
        <v>-11500</v>
      </c>
    </row>
    <row r="44" spans="1:9" x14ac:dyDescent="0.25">
      <c r="A44" s="41">
        <v>5631301</v>
      </c>
      <c r="B44" s="41">
        <v>3230</v>
      </c>
      <c r="C44" s="41">
        <v>104200</v>
      </c>
      <c r="D44" s="41">
        <v>2222</v>
      </c>
      <c r="E44" s="41" t="s">
        <v>801</v>
      </c>
      <c r="F44" s="41">
        <v>121000</v>
      </c>
      <c r="G44" s="41">
        <v>46000</v>
      </c>
    </row>
    <row r="45" spans="1:9" x14ac:dyDescent="0.25">
      <c r="A45" s="41">
        <v>5631401</v>
      </c>
      <c r="B45" s="41">
        <v>3230</v>
      </c>
      <c r="C45" s="41">
        <v>104200</v>
      </c>
      <c r="D45" s="41">
        <v>2222</v>
      </c>
      <c r="E45" s="41" t="s">
        <v>800</v>
      </c>
      <c r="F45" s="41">
        <v>2000</v>
      </c>
    </row>
    <row r="46" spans="1:9" x14ac:dyDescent="0.25">
      <c r="A46" s="41">
        <v>5631401</v>
      </c>
      <c r="B46" s="41">
        <v>3810</v>
      </c>
      <c r="C46" s="41">
        <v>104200</v>
      </c>
      <c r="D46" s="41">
        <v>2222</v>
      </c>
      <c r="E46" s="41" t="s">
        <v>799</v>
      </c>
    </row>
    <row r="47" spans="1:9" x14ac:dyDescent="0.25">
      <c r="A47" s="41">
        <v>5631501</v>
      </c>
      <c r="B47" s="41">
        <v>3230</v>
      </c>
      <c r="C47" s="41">
        <v>104200</v>
      </c>
      <c r="D47" s="41">
        <v>2222</v>
      </c>
      <c r="E47" s="41" t="s">
        <v>95</v>
      </c>
      <c r="F47" s="41">
        <v>1500</v>
      </c>
    </row>
    <row r="48" spans="1:9" x14ac:dyDescent="0.25">
      <c r="A48" s="41">
        <v>5632201</v>
      </c>
      <c r="B48" s="41">
        <v>3230</v>
      </c>
      <c r="C48" s="41">
        <v>104200</v>
      </c>
      <c r="D48" s="41">
        <v>2222</v>
      </c>
      <c r="E48" s="41" t="s">
        <v>798</v>
      </c>
      <c r="F48" s="41">
        <v>1300</v>
      </c>
      <c r="H48" s="41">
        <v>13000</v>
      </c>
      <c r="I48" s="41">
        <v>77000</v>
      </c>
    </row>
    <row r="49" spans="1:9" x14ac:dyDescent="0.25">
      <c r="A49" s="41">
        <v>5631799</v>
      </c>
      <c r="B49" s="41">
        <v>3230</v>
      </c>
      <c r="C49" s="41">
        <v>104200</v>
      </c>
      <c r="D49" s="41">
        <v>2222</v>
      </c>
      <c r="E49" s="41" t="s">
        <v>797</v>
      </c>
      <c r="F49" s="41">
        <v>6300</v>
      </c>
      <c r="G49" s="41">
        <v>2500</v>
      </c>
      <c r="H49" s="41">
        <v>2500</v>
      </c>
      <c r="I49" s="41">
        <v>2500</v>
      </c>
    </row>
    <row r="50" spans="1:9" x14ac:dyDescent="0.25">
      <c r="A50" s="41">
        <v>5630299</v>
      </c>
      <c r="B50" s="41">
        <v>3230</v>
      </c>
      <c r="C50" s="41">
        <v>104200</v>
      </c>
      <c r="D50" s="41">
        <v>2222</v>
      </c>
      <c r="E50" s="41" t="s">
        <v>796</v>
      </c>
      <c r="F50" s="41">
        <v>8000</v>
      </c>
      <c r="G50" s="41">
        <v>8000</v>
      </c>
      <c r="H50" s="41">
        <v>8000</v>
      </c>
      <c r="I50" s="41">
        <v>10000</v>
      </c>
    </row>
    <row r="51" spans="1:9" x14ac:dyDescent="0.25">
      <c r="A51" s="41">
        <v>5630199</v>
      </c>
      <c r="B51" s="41">
        <v>3230</v>
      </c>
      <c r="C51" s="41">
        <v>104200</v>
      </c>
      <c r="D51" s="41">
        <v>2221</v>
      </c>
      <c r="E51" s="41" t="s">
        <v>795</v>
      </c>
      <c r="F51" s="41">
        <v>2500</v>
      </c>
      <c r="G51" s="41">
        <v>2500</v>
      </c>
      <c r="H51" s="41">
        <v>2500</v>
      </c>
      <c r="I51" s="41">
        <v>5000</v>
      </c>
    </row>
    <row r="52" spans="1:9" x14ac:dyDescent="0.25">
      <c r="A52" s="41">
        <v>4240299</v>
      </c>
      <c r="B52" s="41">
        <v>3221</v>
      </c>
      <c r="C52" s="41">
        <v>1100</v>
      </c>
      <c r="D52" s="41">
        <v>2222</v>
      </c>
      <c r="E52" s="41" t="s">
        <v>37</v>
      </c>
      <c r="F52" s="41">
        <v>10000</v>
      </c>
      <c r="G52" s="41">
        <v>10000</v>
      </c>
      <c r="H52" s="41">
        <v>10000</v>
      </c>
      <c r="I52" s="41">
        <v>10000</v>
      </c>
    </row>
    <row r="53" spans="1:9" x14ac:dyDescent="0.25">
      <c r="A53" s="41">
        <v>5631601</v>
      </c>
      <c r="B53" s="41">
        <v>3230</v>
      </c>
      <c r="C53" s="41">
        <v>104200</v>
      </c>
      <c r="D53" s="41">
        <v>2222</v>
      </c>
      <c r="E53" s="41" t="s">
        <v>794</v>
      </c>
      <c r="F53" s="41">
        <v>2000</v>
      </c>
      <c r="G53" s="41">
        <v>1000</v>
      </c>
    </row>
    <row r="54" spans="1:9" x14ac:dyDescent="0.25">
      <c r="A54" s="41">
        <v>5632301</v>
      </c>
      <c r="B54" s="41">
        <v>3230</v>
      </c>
      <c r="C54" s="41">
        <v>104200</v>
      </c>
      <c r="D54" s="41">
        <v>2222</v>
      </c>
      <c r="E54" s="41" t="s">
        <v>793</v>
      </c>
      <c r="F54" s="41">
        <v>1000</v>
      </c>
      <c r="H54" s="41">
        <v>3000</v>
      </c>
      <c r="I54" s="41">
        <v>3000</v>
      </c>
    </row>
    <row r="55" spans="1:9" x14ac:dyDescent="0.25">
      <c r="A55" s="41">
        <v>5632401</v>
      </c>
      <c r="B55" s="41">
        <v>3230</v>
      </c>
      <c r="C55" s="41">
        <v>104200</v>
      </c>
      <c r="D55" s="41">
        <v>2222</v>
      </c>
      <c r="E55" s="41" t="s">
        <v>792</v>
      </c>
      <c r="I55" s="41">
        <v>2300</v>
      </c>
    </row>
    <row r="56" spans="1:9" x14ac:dyDescent="0.25">
      <c r="A56" s="41">
        <v>4240199</v>
      </c>
      <c r="B56" s="41">
        <v>3230</v>
      </c>
      <c r="C56" s="41">
        <v>1100</v>
      </c>
      <c r="D56" s="41">
        <v>2222</v>
      </c>
      <c r="E56" s="41" t="s">
        <v>412</v>
      </c>
      <c r="F56" s="41">
        <v>3447</v>
      </c>
    </row>
    <row r="57" spans="1:9" x14ac:dyDescent="0.25">
      <c r="A57" s="41">
        <v>5640199</v>
      </c>
      <c r="B57" s="41">
        <v>3230</v>
      </c>
      <c r="C57" s="41">
        <v>104200</v>
      </c>
      <c r="D57" s="41">
        <v>2211</v>
      </c>
      <c r="E57" s="41" t="s">
        <v>791</v>
      </c>
      <c r="F57" s="41">
        <v>4000</v>
      </c>
      <c r="G57" s="41">
        <v>4000</v>
      </c>
      <c r="H57" s="41">
        <v>4000</v>
      </c>
      <c r="I57" s="41">
        <v>5000</v>
      </c>
    </row>
    <row r="58" spans="1:9" x14ac:dyDescent="0.25">
      <c r="A58" s="41">
        <v>5640299</v>
      </c>
      <c r="B58" s="41">
        <v>3230</v>
      </c>
      <c r="C58" s="41">
        <v>104200</v>
      </c>
      <c r="D58" s="41">
        <v>2212</v>
      </c>
      <c r="E58" s="41" t="s">
        <v>790</v>
      </c>
      <c r="F58" s="41">
        <v>4500</v>
      </c>
      <c r="G58" s="41">
        <v>4500</v>
      </c>
      <c r="H58" s="41">
        <v>4500</v>
      </c>
      <c r="I58" s="41">
        <v>8000</v>
      </c>
    </row>
    <row r="59" spans="1:9" x14ac:dyDescent="0.25">
      <c r="A59" s="41">
        <v>5640801</v>
      </c>
      <c r="B59" s="41">
        <v>3230</v>
      </c>
      <c r="C59" s="41">
        <v>104200</v>
      </c>
      <c r="D59" s="41">
        <v>2212</v>
      </c>
      <c r="E59" s="41" t="s">
        <v>789</v>
      </c>
      <c r="F59" s="41">
        <v>7000</v>
      </c>
      <c r="G59" s="41">
        <v>20000</v>
      </c>
    </row>
    <row r="60" spans="1:9" x14ac:dyDescent="0.25">
      <c r="A60" s="41">
        <v>5641301</v>
      </c>
      <c r="B60" s="41">
        <v>3230</v>
      </c>
      <c r="C60" s="41">
        <v>104200</v>
      </c>
      <c r="D60" s="41">
        <v>2212</v>
      </c>
      <c r="E60" s="41" t="s">
        <v>788</v>
      </c>
      <c r="F60" s="41">
        <v>5000</v>
      </c>
      <c r="G60" s="41">
        <v>44000</v>
      </c>
      <c r="H60" s="41">
        <v>38000</v>
      </c>
    </row>
    <row r="61" spans="1:9" x14ac:dyDescent="0.25">
      <c r="A61" s="41">
        <v>5641701</v>
      </c>
      <c r="B61" s="41">
        <v>3230</v>
      </c>
      <c r="C61" s="41">
        <v>104200</v>
      </c>
      <c r="D61" s="41">
        <v>2212</v>
      </c>
      <c r="E61" s="41" t="s">
        <v>787</v>
      </c>
    </row>
    <row r="62" spans="1:9" x14ac:dyDescent="0.25">
      <c r="A62" s="41">
        <v>5641801</v>
      </c>
      <c r="B62" s="41">
        <v>3230</v>
      </c>
      <c r="C62" s="41">
        <v>104200</v>
      </c>
      <c r="D62" s="41">
        <v>2321</v>
      </c>
      <c r="E62" s="41" t="s">
        <v>786</v>
      </c>
      <c r="H62" s="41">
        <v>1000</v>
      </c>
      <c r="I62" s="41">
        <v>2000</v>
      </c>
    </row>
    <row r="63" spans="1:9" x14ac:dyDescent="0.25">
      <c r="A63" s="41">
        <v>5641601</v>
      </c>
      <c r="B63" s="41">
        <v>3230</v>
      </c>
      <c r="C63" s="41">
        <v>104200</v>
      </c>
      <c r="D63" s="41">
        <v>2212</v>
      </c>
      <c r="E63" s="41" t="s">
        <v>785</v>
      </c>
      <c r="I63" s="41">
        <v>1000</v>
      </c>
    </row>
    <row r="64" spans="1:9" x14ac:dyDescent="0.25">
      <c r="A64" s="41">
        <v>5640301</v>
      </c>
      <c r="B64" s="41">
        <v>3230</v>
      </c>
      <c r="C64" s="41">
        <v>104200</v>
      </c>
      <c r="D64" s="41">
        <v>2321</v>
      </c>
      <c r="E64" s="41" t="s">
        <v>784</v>
      </c>
      <c r="F64" s="41">
        <v>11000</v>
      </c>
    </row>
    <row r="65" spans="1:9" x14ac:dyDescent="0.25">
      <c r="A65" s="41">
        <v>6505499</v>
      </c>
      <c r="B65" s="41">
        <v>3230</v>
      </c>
      <c r="C65" s="41">
        <v>4305</v>
      </c>
      <c r="D65" s="41">
        <v>3340</v>
      </c>
      <c r="E65" s="41" t="s">
        <v>783</v>
      </c>
      <c r="F65" s="41">
        <v>1000</v>
      </c>
      <c r="G65" s="41">
        <v>1000</v>
      </c>
      <c r="H65" s="41">
        <v>1000</v>
      </c>
      <c r="I65" s="41">
        <v>1000</v>
      </c>
    </row>
    <row r="66" spans="1:9" x14ac:dyDescent="0.25">
      <c r="A66" s="41">
        <v>6510999</v>
      </c>
      <c r="B66" s="41">
        <v>3230</v>
      </c>
      <c r="C66" s="41">
        <v>4305</v>
      </c>
      <c r="D66" s="41">
        <v>3340</v>
      </c>
      <c r="E66" s="41" t="s">
        <v>782</v>
      </c>
      <c r="F66" s="41">
        <v>5400</v>
      </c>
    </row>
    <row r="67" spans="1:9" x14ac:dyDescent="0.25">
      <c r="A67" s="41">
        <v>6511099</v>
      </c>
      <c r="B67" s="41">
        <v>3230</v>
      </c>
      <c r="C67" s="41">
        <v>4305</v>
      </c>
      <c r="D67" s="41">
        <v>3340</v>
      </c>
      <c r="E67" s="41" t="s">
        <v>781</v>
      </c>
      <c r="F67" s="41">
        <v>10500</v>
      </c>
    </row>
    <row r="68" spans="1:9" x14ac:dyDescent="0.25">
      <c r="A68" s="41">
        <v>6302199</v>
      </c>
      <c r="B68" s="41">
        <v>3230</v>
      </c>
      <c r="C68" s="41">
        <v>4200</v>
      </c>
      <c r="D68" s="41">
        <v>3342</v>
      </c>
      <c r="E68" s="41" t="s">
        <v>780</v>
      </c>
      <c r="F68" s="41">
        <v>1600</v>
      </c>
      <c r="G68" s="41">
        <v>1600</v>
      </c>
      <c r="H68" s="41">
        <v>1600</v>
      </c>
      <c r="I68" s="41">
        <v>1600</v>
      </c>
    </row>
    <row r="69" spans="1:9" x14ac:dyDescent="0.25">
      <c r="A69" s="41">
        <v>6804099</v>
      </c>
      <c r="B69" s="41">
        <v>3230</v>
      </c>
      <c r="C69" s="41">
        <v>4305</v>
      </c>
      <c r="D69" s="41">
        <v>3332</v>
      </c>
      <c r="E69" s="41" t="s">
        <v>779</v>
      </c>
      <c r="F69" s="41">
        <v>7000</v>
      </c>
      <c r="G69" s="41">
        <v>7000</v>
      </c>
      <c r="H69" s="41">
        <v>7000</v>
      </c>
      <c r="I69" s="41">
        <v>7000</v>
      </c>
    </row>
    <row r="70" spans="1:9" x14ac:dyDescent="0.25">
      <c r="A70" s="41">
        <v>6508699</v>
      </c>
      <c r="B70" s="41">
        <v>3230</v>
      </c>
      <c r="C70" s="41">
        <v>4305</v>
      </c>
      <c r="D70" s="41">
        <v>3340</v>
      </c>
      <c r="E70" s="41" t="s">
        <v>778</v>
      </c>
      <c r="F70" s="41">
        <v>3500</v>
      </c>
    </row>
    <row r="71" spans="1:9" x14ac:dyDescent="0.25">
      <c r="A71" s="41">
        <v>6508999</v>
      </c>
      <c r="B71" s="41">
        <v>3230</v>
      </c>
      <c r="C71" s="41">
        <v>4305</v>
      </c>
      <c r="D71" s="41">
        <v>3340</v>
      </c>
      <c r="E71" s="41" t="s">
        <v>777</v>
      </c>
      <c r="F71" s="41">
        <v>1000</v>
      </c>
    </row>
    <row r="72" spans="1:9" x14ac:dyDescent="0.25">
      <c r="A72" s="41">
        <v>6509099</v>
      </c>
      <c r="B72" s="41">
        <v>3230</v>
      </c>
      <c r="C72" s="41">
        <v>4305</v>
      </c>
      <c r="D72" s="41">
        <v>3332</v>
      </c>
      <c r="E72" s="41" t="s">
        <v>776</v>
      </c>
      <c r="F72" s="41">
        <v>7000</v>
      </c>
    </row>
    <row r="73" spans="1:9" x14ac:dyDescent="0.25">
      <c r="A73" s="41">
        <v>6503832</v>
      </c>
      <c r="B73" s="41">
        <v>3230</v>
      </c>
      <c r="C73" s="41">
        <v>4305</v>
      </c>
      <c r="D73" s="41">
        <v>3342</v>
      </c>
      <c r="E73" s="41" t="s">
        <v>775</v>
      </c>
      <c r="F73" s="41">
        <v>1000</v>
      </c>
    </row>
    <row r="74" spans="1:9" x14ac:dyDescent="0.25">
      <c r="A74" s="41">
        <v>6302132</v>
      </c>
      <c r="B74" s="41">
        <v>3230</v>
      </c>
      <c r="C74" s="41">
        <v>4305</v>
      </c>
      <c r="D74" s="41">
        <v>3342</v>
      </c>
      <c r="E74" s="41" t="s">
        <v>774</v>
      </c>
      <c r="F74" s="41">
        <v>500</v>
      </c>
    </row>
    <row r="75" spans="1:9" x14ac:dyDescent="0.25">
      <c r="A75" s="41">
        <v>6509199</v>
      </c>
      <c r="B75" s="41">
        <v>3230</v>
      </c>
      <c r="C75" s="41">
        <v>4305</v>
      </c>
      <c r="D75" s="41">
        <v>3332</v>
      </c>
      <c r="E75" s="41" t="s">
        <v>773</v>
      </c>
      <c r="F75" s="41">
        <v>500</v>
      </c>
      <c r="H75" s="41">
        <v>1000</v>
      </c>
      <c r="I75" s="41">
        <v>3000</v>
      </c>
    </row>
    <row r="76" spans="1:9" x14ac:dyDescent="0.25">
      <c r="A76" s="41">
        <v>6509299</v>
      </c>
      <c r="B76" s="41">
        <v>3230</v>
      </c>
      <c r="C76" s="41">
        <v>4305</v>
      </c>
      <c r="D76" s="41">
        <v>3332</v>
      </c>
      <c r="E76" s="41" t="s">
        <v>772</v>
      </c>
      <c r="G76" s="41">
        <v>1000</v>
      </c>
      <c r="I76" s="41">
        <v>3000</v>
      </c>
    </row>
    <row r="77" spans="1:9" x14ac:dyDescent="0.25">
      <c r="A77" s="41">
        <v>6503799</v>
      </c>
      <c r="B77" s="41">
        <v>3230</v>
      </c>
      <c r="C77" s="41">
        <v>4305</v>
      </c>
      <c r="D77" s="41">
        <v>3340</v>
      </c>
      <c r="E77" s="41" t="s">
        <v>771</v>
      </c>
      <c r="F77" s="41">
        <v>1000</v>
      </c>
      <c r="G77" s="41">
        <v>1000</v>
      </c>
      <c r="H77" s="41">
        <v>1000</v>
      </c>
      <c r="I77" s="41">
        <v>1000</v>
      </c>
    </row>
    <row r="78" spans="1:9" x14ac:dyDescent="0.25">
      <c r="A78" s="41">
        <v>6509399</v>
      </c>
      <c r="B78" s="41">
        <v>3230</v>
      </c>
      <c r="C78" s="41">
        <v>4305</v>
      </c>
      <c r="D78" s="41">
        <v>3340</v>
      </c>
      <c r="E78" s="41" t="s">
        <v>770</v>
      </c>
      <c r="F78" s="41">
        <v>8400</v>
      </c>
      <c r="G78" s="41">
        <v>25200</v>
      </c>
    </row>
    <row r="79" spans="1:9" x14ac:dyDescent="0.25">
      <c r="A79" s="41">
        <v>6509399</v>
      </c>
      <c r="B79" s="41">
        <v>3890</v>
      </c>
      <c r="C79" s="41">
        <v>4305</v>
      </c>
      <c r="D79" s="41">
        <v>3340</v>
      </c>
      <c r="E79" s="41" t="s">
        <v>769</v>
      </c>
      <c r="F79" s="41">
        <v>-2000</v>
      </c>
      <c r="G79" s="41">
        <v>-15000</v>
      </c>
    </row>
    <row r="80" spans="1:9" x14ac:dyDescent="0.25">
      <c r="A80" s="41">
        <v>6508099</v>
      </c>
      <c r="B80" s="41">
        <v>3230</v>
      </c>
      <c r="C80" s="41">
        <v>4305</v>
      </c>
      <c r="D80" s="41">
        <v>3340</v>
      </c>
      <c r="E80" s="41" t="s">
        <v>254</v>
      </c>
      <c r="F80" s="41">
        <v>1900</v>
      </c>
    </row>
    <row r="81" spans="1:9" x14ac:dyDescent="0.25">
      <c r="A81" s="41">
        <v>6507406</v>
      </c>
      <c r="B81" s="41">
        <v>3890</v>
      </c>
      <c r="C81" s="41">
        <v>4305</v>
      </c>
      <c r="D81" s="41">
        <v>3332</v>
      </c>
      <c r="E81" s="41" t="s">
        <v>241</v>
      </c>
      <c r="F81" s="41">
        <v>-2000</v>
      </c>
    </row>
    <row r="82" spans="1:9" x14ac:dyDescent="0.25">
      <c r="A82" s="41">
        <v>6831299</v>
      </c>
      <c r="B82" s="41">
        <v>3230</v>
      </c>
      <c r="C82" s="41">
        <v>4303</v>
      </c>
      <c r="D82" s="41">
        <v>3601</v>
      </c>
      <c r="E82" s="41" t="s">
        <v>768</v>
      </c>
      <c r="F82" s="41">
        <v>1000</v>
      </c>
      <c r="G82" s="41">
        <v>1000</v>
      </c>
      <c r="H82" s="41">
        <v>1000</v>
      </c>
      <c r="I82" s="41">
        <v>1000</v>
      </c>
    </row>
    <row r="83" spans="1:9" x14ac:dyDescent="0.25">
      <c r="A83" s="41">
        <v>6830199</v>
      </c>
      <c r="B83" s="41">
        <v>3230</v>
      </c>
      <c r="C83" s="41">
        <v>4303</v>
      </c>
      <c r="D83" s="41">
        <v>3601</v>
      </c>
      <c r="E83" s="41" t="s">
        <v>767</v>
      </c>
      <c r="F83" s="41">
        <v>600</v>
      </c>
      <c r="G83" s="41">
        <v>1000</v>
      </c>
      <c r="H83" s="41">
        <v>1000</v>
      </c>
      <c r="I83" s="41">
        <v>1000</v>
      </c>
    </row>
    <row r="84" spans="1:9" x14ac:dyDescent="0.25">
      <c r="A84" s="41">
        <v>6831399</v>
      </c>
      <c r="B84" s="41">
        <v>3230</v>
      </c>
      <c r="C84" s="41">
        <v>4303</v>
      </c>
      <c r="D84" s="41">
        <v>3601</v>
      </c>
      <c r="E84" s="41" t="s">
        <v>766</v>
      </c>
      <c r="F84" s="41">
        <v>1836</v>
      </c>
    </row>
    <row r="85" spans="1:9" x14ac:dyDescent="0.25">
      <c r="A85" s="41">
        <v>6840199</v>
      </c>
      <c r="B85" s="41">
        <v>3230</v>
      </c>
      <c r="C85" s="41">
        <v>4303</v>
      </c>
      <c r="D85" s="41">
        <v>3601</v>
      </c>
      <c r="E85" s="41" t="s">
        <v>333</v>
      </c>
      <c r="F85" s="41">
        <v>3000</v>
      </c>
      <c r="G85" s="41">
        <v>3000</v>
      </c>
      <c r="H85" s="41">
        <v>3000</v>
      </c>
      <c r="I85" s="41">
        <v>3000</v>
      </c>
    </row>
    <row r="86" spans="1:9" x14ac:dyDescent="0.25">
      <c r="A86" s="41">
        <v>6820199</v>
      </c>
      <c r="B86" s="41">
        <v>3230</v>
      </c>
      <c r="C86" s="41">
        <v>4303</v>
      </c>
      <c r="D86" s="41">
        <v>3350</v>
      </c>
      <c r="E86" s="41" t="s">
        <v>765</v>
      </c>
      <c r="F86" s="41">
        <v>400</v>
      </c>
      <c r="G86" s="41">
        <v>400</v>
      </c>
      <c r="H86" s="41">
        <v>400</v>
      </c>
      <c r="I86" s="41">
        <v>400</v>
      </c>
    </row>
    <row r="87" spans="1:9" x14ac:dyDescent="0.25">
      <c r="A87" s="41">
        <v>6863499</v>
      </c>
      <c r="B87" s="41">
        <v>3230</v>
      </c>
      <c r="C87" s="41">
        <v>4303</v>
      </c>
      <c r="D87" s="41">
        <v>3350</v>
      </c>
      <c r="E87" s="41" t="s">
        <v>764</v>
      </c>
      <c r="F87" s="41">
        <v>300</v>
      </c>
      <c r="G87" s="41">
        <v>300</v>
      </c>
      <c r="H87" s="41">
        <v>300</v>
      </c>
      <c r="I87" s="41">
        <v>300</v>
      </c>
    </row>
    <row r="88" spans="1:9" x14ac:dyDescent="0.25">
      <c r="A88" s="41">
        <v>6510801</v>
      </c>
      <c r="B88" s="41">
        <v>3230</v>
      </c>
      <c r="C88" s="41">
        <v>4303</v>
      </c>
      <c r="D88" s="41">
        <v>3350</v>
      </c>
      <c r="E88" s="41" t="s">
        <v>763</v>
      </c>
      <c r="F88" s="41">
        <v>800</v>
      </c>
      <c r="G88" s="41">
        <v>800</v>
      </c>
      <c r="H88" s="41">
        <v>800</v>
      </c>
      <c r="I88" s="41">
        <v>800</v>
      </c>
    </row>
    <row r="89" spans="1:9" x14ac:dyDescent="0.25">
      <c r="A89" s="41">
        <v>6821499</v>
      </c>
      <c r="B89" s="41">
        <v>3230</v>
      </c>
      <c r="C89" s="41">
        <v>4303</v>
      </c>
      <c r="D89" s="41">
        <v>3350</v>
      </c>
      <c r="E89" s="41" t="s">
        <v>762</v>
      </c>
      <c r="F89" s="41">
        <v>12350</v>
      </c>
    </row>
    <row r="90" spans="1:9" x14ac:dyDescent="0.25">
      <c r="A90" s="41">
        <v>6820193</v>
      </c>
      <c r="B90" s="41">
        <v>3230</v>
      </c>
      <c r="C90" s="41">
        <v>4303</v>
      </c>
      <c r="D90" s="41">
        <v>3350</v>
      </c>
      <c r="E90" s="41" t="s">
        <v>761</v>
      </c>
      <c r="F90" s="41">
        <v>500</v>
      </c>
    </row>
    <row r="91" spans="1:9" x14ac:dyDescent="0.25">
      <c r="A91" s="41">
        <v>6820194</v>
      </c>
      <c r="B91" s="41">
        <v>3230</v>
      </c>
      <c r="C91" s="41">
        <v>4303</v>
      </c>
      <c r="D91" s="41">
        <v>3350</v>
      </c>
      <c r="E91" s="41" t="s">
        <v>760</v>
      </c>
      <c r="F91" s="41">
        <v>300</v>
      </c>
      <c r="G91" s="41">
        <v>500</v>
      </c>
    </row>
    <row r="92" spans="1:9" x14ac:dyDescent="0.25">
      <c r="A92" s="41">
        <v>6820503</v>
      </c>
      <c r="B92" s="41">
        <v>3230</v>
      </c>
      <c r="C92" s="41">
        <v>4303</v>
      </c>
      <c r="D92" s="41">
        <v>3350</v>
      </c>
      <c r="E92" s="41" t="s">
        <v>759</v>
      </c>
      <c r="F92" s="41">
        <v>2500</v>
      </c>
    </row>
    <row r="93" spans="1:9" x14ac:dyDescent="0.25">
      <c r="A93" s="41">
        <v>6820195</v>
      </c>
      <c r="B93" s="41">
        <v>3230</v>
      </c>
      <c r="C93" s="41">
        <v>4303</v>
      </c>
      <c r="D93" s="41">
        <v>3350</v>
      </c>
      <c r="E93" s="41" t="s">
        <v>758</v>
      </c>
      <c r="F93" s="41">
        <v>500</v>
      </c>
      <c r="G93" s="41">
        <v>500</v>
      </c>
      <c r="H93" s="41">
        <v>500</v>
      </c>
      <c r="I93" s="41">
        <v>500</v>
      </c>
    </row>
    <row r="94" spans="1:9" x14ac:dyDescent="0.25">
      <c r="A94" s="41">
        <v>6820196</v>
      </c>
      <c r="B94" s="41">
        <v>3230</v>
      </c>
      <c r="C94" s="41">
        <v>4303</v>
      </c>
      <c r="D94" s="41">
        <v>3350</v>
      </c>
      <c r="E94" s="41" t="s">
        <v>757</v>
      </c>
      <c r="G94" s="41">
        <v>5000</v>
      </c>
      <c r="H94" s="41">
        <v>5000</v>
      </c>
    </row>
    <row r="95" spans="1:9" x14ac:dyDescent="0.25">
      <c r="A95" s="41">
        <v>6820197</v>
      </c>
      <c r="B95" s="41">
        <v>3230</v>
      </c>
      <c r="C95" s="41">
        <v>4303</v>
      </c>
      <c r="D95" s="41">
        <v>3350</v>
      </c>
      <c r="E95" s="41" t="s">
        <v>756</v>
      </c>
      <c r="F95" s="41">
        <v>2000</v>
      </c>
    </row>
    <row r="96" spans="1:9" x14ac:dyDescent="0.25">
      <c r="A96" s="41">
        <v>6860199</v>
      </c>
      <c r="B96" s="41">
        <v>3230</v>
      </c>
      <c r="C96" s="41">
        <v>4304</v>
      </c>
      <c r="D96" s="41">
        <v>3930</v>
      </c>
      <c r="E96" s="41" t="s">
        <v>755</v>
      </c>
      <c r="F96" s="41">
        <v>1000</v>
      </c>
      <c r="G96" s="41">
        <v>1000</v>
      </c>
      <c r="H96" s="41">
        <v>1000</v>
      </c>
      <c r="I96" s="41">
        <v>1000</v>
      </c>
    </row>
    <row r="97" spans="1:9" x14ac:dyDescent="0.25">
      <c r="A97" s="41">
        <v>6860599</v>
      </c>
      <c r="B97" s="41">
        <v>3230</v>
      </c>
      <c r="C97" s="41">
        <v>4304</v>
      </c>
      <c r="D97" s="41">
        <v>3930</v>
      </c>
      <c r="E97" s="41" t="s">
        <v>754</v>
      </c>
      <c r="G97" s="41">
        <v>1000</v>
      </c>
      <c r="H97" s="41">
        <v>500</v>
      </c>
    </row>
    <row r="98" spans="1:9" x14ac:dyDescent="0.25">
      <c r="A98" s="41">
        <v>6860899</v>
      </c>
      <c r="B98" s="41">
        <v>3230</v>
      </c>
      <c r="C98" s="41">
        <v>4304</v>
      </c>
      <c r="D98" s="41">
        <v>3930</v>
      </c>
      <c r="E98" s="41" t="s">
        <v>338</v>
      </c>
      <c r="F98" s="41">
        <v>1425</v>
      </c>
      <c r="G98" s="41">
        <v>14250</v>
      </c>
      <c r="H98" s="41">
        <v>11875</v>
      </c>
    </row>
    <row r="99" spans="1:9" x14ac:dyDescent="0.25">
      <c r="A99" s="41">
        <v>6860999</v>
      </c>
      <c r="B99" s="41">
        <v>3230</v>
      </c>
      <c r="C99" s="41">
        <v>4304</v>
      </c>
      <c r="D99" s="41">
        <v>3930</v>
      </c>
      <c r="E99" s="41" t="s">
        <v>753</v>
      </c>
      <c r="F99" s="41">
        <v>1350</v>
      </c>
      <c r="G99" s="41">
        <v>6600</v>
      </c>
      <c r="H99" s="41">
        <v>8550</v>
      </c>
    </row>
    <row r="100" spans="1:9" x14ac:dyDescent="0.25">
      <c r="A100" s="41">
        <v>6861499</v>
      </c>
      <c r="B100" s="41">
        <v>3230</v>
      </c>
      <c r="C100" s="41">
        <v>4304</v>
      </c>
      <c r="D100" s="41">
        <v>3930</v>
      </c>
      <c r="E100" s="41" t="s">
        <v>752</v>
      </c>
      <c r="H100" s="41">
        <v>3000</v>
      </c>
    </row>
    <row r="101" spans="1:9" x14ac:dyDescent="0.25">
      <c r="A101" s="41">
        <v>5652901</v>
      </c>
      <c r="B101" s="41">
        <v>3230</v>
      </c>
      <c r="C101" s="41">
        <v>104200</v>
      </c>
      <c r="D101" s="41">
        <v>3930</v>
      </c>
      <c r="E101" s="41" t="s">
        <v>751</v>
      </c>
      <c r="F101" s="41">
        <v>1500</v>
      </c>
      <c r="G101" s="41">
        <v>1500</v>
      </c>
      <c r="H101" s="41">
        <v>1500</v>
      </c>
      <c r="I101" s="41">
        <v>1500</v>
      </c>
    </row>
    <row r="102" spans="1:9" x14ac:dyDescent="0.25">
      <c r="A102" s="41">
        <v>5660401</v>
      </c>
      <c r="B102" s="41">
        <v>3230</v>
      </c>
      <c r="C102" s="41">
        <v>104200</v>
      </c>
      <c r="D102" s="41">
        <v>3811</v>
      </c>
      <c r="E102" s="41" t="s">
        <v>132</v>
      </c>
      <c r="F102" s="41">
        <v>2000</v>
      </c>
    </row>
    <row r="103" spans="1:9" x14ac:dyDescent="0.25">
      <c r="A103" s="41">
        <v>5660401</v>
      </c>
      <c r="B103" s="41">
        <v>3810</v>
      </c>
      <c r="C103" s="41">
        <v>104200</v>
      </c>
      <c r="D103" s="41">
        <v>3811</v>
      </c>
      <c r="E103" s="41" t="s">
        <v>750</v>
      </c>
      <c r="F103" s="41">
        <v>-10000</v>
      </c>
      <c r="G103" s="41">
        <v>-10000</v>
      </c>
    </row>
    <row r="104" spans="1:9" x14ac:dyDescent="0.25">
      <c r="A104" s="41">
        <v>5660501</v>
      </c>
      <c r="B104" s="41">
        <v>3230</v>
      </c>
      <c r="C104" s="41">
        <v>104200</v>
      </c>
      <c r="D104" s="41">
        <v>3811</v>
      </c>
      <c r="E104" s="41" t="s">
        <v>749</v>
      </c>
      <c r="F104" s="41">
        <v>4000</v>
      </c>
    </row>
    <row r="105" spans="1:9" x14ac:dyDescent="0.25">
      <c r="A105" s="41">
        <v>5660501</v>
      </c>
      <c r="B105" s="41">
        <v>3810</v>
      </c>
      <c r="C105" s="41">
        <v>104200</v>
      </c>
      <c r="D105" s="41">
        <v>3811</v>
      </c>
      <c r="E105" s="41" t="s">
        <v>748</v>
      </c>
      <c r="G105" s="41">
        <v>-11500</v>
      </c>
    </row>
    <row r="106" spans="1:9" x14ac:dyDescent="0.25">
      <c r="A106" s="41">
        <v>5660199</v>
      </c>
      <c r="B106" s="41">
        <v>3230</v>
      </c>
      <c r="C106" s="41">
        <v>104200</v>
      </c>
      <c r="D106" s="41">
        <v>3811</v>
      </c>
      <c r="E106" s="41" t="s">
        <v>747</v>
      </c>
      <c r="F106" s="41">
        <v>1000</v>
      </c>
      <c r="G106" s="41">
        <v>1000</v>
      </c>
      <c r="H106" s="41">
        <v>1000</v>
      </c>
      <c r="I106" s="41">
        <v>1300</v>
      </c>
    </row>
    <row r="107" spans="1:9" x14ac:dyDescent="0.25">
      <c r="A107" s="41">
        <v>6806299</v>
      </c>
      <c r="B107" s="41">
        <v>3230</v>
      </c>
      <c r="C107" s="41">
        <v>4302</v>
      </c>
      <c r="D107" s="41">
        <v>3812</v>
      </c>
      <c r="E107" s="41" t="s">
        <v>746</v>
      </c>
      <c r="F107" s="41">
        <v>4351</v>
      </c>
      <c r="G107" s="41">
        <v>2500</v>
      </c>
      <c r="H107" s="41">
        <v>2500</v>
      </c>
      <c r="I107" s="41">
        <v>2500</v>
      </c>
    </row>
    <row r="108" spans="1:9" x14ac:dyDescent="0.25">
      <c r="A108" s="41">
        <v>6805199</v>
      </c>
      <c r="B108" s="41">
        <v>3230</v>
      </c>
      <c r="C108" s="41">
        <v>4302</v>
      </c>
      <c r="D108" s="41">
        <v>3812</v>
      </c>
      <c r="E108" s="41" t="s">
        <v>745</v>
      </c>
      <c r="F108" s="41">
        <v>2177</v>
      </c>
      <c r="G108" s="41">
        <v>900</v>
      </c>
      <c r="H108" s="41">
        <v>900</v>
      </c>
      <c r="I108" s="41">
        <v>900</v>
      </c>
    </row>
    <row r="109" spans="1:9" x14ac:dyDescent="0.25">
      <c r="A109" s="41">
        <v>6806599</v>
      </c>
      <c r="B109" s="41">
        <v>3810</v>
      </c>
      <c r="C109" s="41">
        <v>4302</v>
      </c>
      <c r="D109" s="41">
        <v>3812</v>
      </c>
      <c r="E109" s="41" t="s">
        <v>744</v>
      </c>
      <c r="G109" s="41">
        <v>-500</v>
      </c>
    </row>
    <row r="110" spans="1:9" x14ac:dyDescent="0.25">
      <c r="A110" s="41">
        <v>5660701</v>
      </c>
      <c r="B110" s="41">
        <v>3230</v>
      </c>
      <c r="C110" s="41">
        <v>104200</v>
      </c>
      <c r="D110" s="41">
        <v>3811</v>
      </c>
      <c r="E110" s="41" t="s">
        <v>743</v>
      </c>
      <c r="F110" s="41">
        <v>1500</v>
      </c>
      <c r="G110" s="41">
        <v>2000</v>
      </c>
    </row>
    <row r="111" spans="1:9" x14ac:dyDescent="0.25">
      <c r="A111" s="41">
        <v>5661701</v>
      </c>
      <c r="B111" s="41">
        <v>3230</v>
      </c>
      <c r="C111" s="41">
        <v>104200</v>
      </c>
      <c r="D111" s="41">
        <v>3811</v>
      </c>
      <c r="E111" s="41" t="s">
        <v>742</v>
      </c>
      <c r="I111" s="41">
        <v>35000</v>
      </c>
    </row>
    <row r="112" spans="1:9" x14ac:dyDescent="0.25">
      <c r="A112" s="41">
        <v>6805699</v>
      </c>
      <c r="B112" s="41">
        <v>3230</v>
      </c>
      <c r="C112" s="41">
        <v>4302</v>
      </c>
      <c r="D112" s="41">
        <v>3812</v>
      </c>
      <c r="E112" s="41" t="s">
        <v>741</v>
      </c>
      <c r="F112" s="41">
        <v>10000</v>
      </c>
    </row>
    <row r="113" spans="1:9" x14ac:dyDescent="0.25">
      <c r="A113" s="41">
        <v>6805178</v>
      </c>
      <c r="B113" s="41">
        <v>3230</v>
      </c>
      <c r="C113" s="41">
        <v>4302</v>
      </c>
      <c r="D113" s="41">
        <v>3811</v>
      </c>
      <c r="E113" s="41" t="s">
        <v>740</v>
      </c>
      <c r="F113" s="41">
        <v>100</v>
      </c>
      <c r="G113" s="41">
        <v>100</v>
      </c>
      <c r="H113" s="41">
        <v>100</v>
      </c>
      <c r="I113" s="41">
        <v>100</v>
      </c>
    </row>
    <row r="114" spans="1:9" x14ac:dyDescent="0.25">
      <c r="A114" s="41">
        <v>6805179</v>
      </c>
      <c r="B114" s="41">
        <v>3230</v>
      </c>
      <c r="C114" s="41">
        <v>4302</v>
      </c>
      <c r="D114" s="41">
        <v>3812</v>
      </c>
      <c r="E114" s="41" t="s">
        <v>739</v>
      </c>
      <c r="F114" s="41">
        <v>1500</v>
      </c>
      <c r="G114" s="41">
        <v>1500</v>
      </c>
      <c r="H114" s="41">
        <v>1500</v>
      </c>
      <c r="I114" s="41">
        <v>1500</v>
      </c>
    </row>
    <row r="115" spans="1:9" x14ac:dyDescent="0.25">
      <c r="A115" s="41">
        <v>6805180</v>
      </c>
      <c r="B115" s="41">
        <v>3230</v>
      </c>
      <c r="C115" s="41">
        <v>4302</v>
      </c>
      <c r="D115" s="41">
        <v>3812</v>
      </c>
      <c r="E115" s="41" t="s">
        <v>738</v>
      </c>
      <c r="H115" s="41">
        <v>7500</v>
      </c>
    </row>
    <row r="116" spans="1:9" x14ac:dyDescent="0.25">
      <c r="A116" s="41">
        <v>6805409</v>
      </c>
      <c r="B116" s="41">
        <v>3230</v>
      </c>
      <c r="C116" s="41">
        <v>4302</v>
      </c>
      <c r="D116" s="41">
        <v>3812</v>
      </c>
      <c r="E116" s="41" t="s">
        <v>737</v>
      </c>
      <c r="I116" s="41">
        <v>10000</v>
      </c>
    </row>
    <row r="117" spans="1:9" x14ac:dyDescent="0.25">
      <c r="A117" s="41">
        <v>6851208</v>
      </c>
      <c r="B117" s="41">
        <v>3230</v>
      </c>
      <c r="C117" s="41">
        <v>4302</v>
      </c>
      <c r="D117" s="41">
        <v>3812</v>
      </c>
      <c r="E117" s="41" t="s">
        <v>736</v>
      </c>
      <c r="F117" s="41">
        <v>500</v>
      </c>
      <c r="G117" s="41">
        <v>500</v>
      </c>
    </row>
    <row r="118" spans="1:9" x14ac:dyDescent="0.25">
      <c r="A118" s="41">
        <v>6806499</v>
      </c>
      <c r="B118" s="41">
        <v>3230</v>
      </c>
      <c r="C118" s="41">
        <v>4302</v>
      </c>
      <c r="D118" s="41">
        <v>3812</v>
      </c>
      <c r="E118" s="41" t="s">
        <v>281</v>
      </c>
      <c r="F118" s="41">
        <v>154</v>
      </c>
    </row>
    <row r="119" spans="1:9" x14ac:dyDescent="0.25">
      <c r="A119" s="41">
        <v>6010199</v>
      </c>
      <c r="B119" s="41">
        <v>3210</v>
      </c>
      <c r="C119" s="41">
        <v>4208</v>
      </c>
      <c r="D119" s="41">
        <v>3602</v>
      </c>
      <c r="E119" s="41" t="s">
        <v>735</v>
      </c>
      <c r="F119" s="41">
        <v>400</v>
      </c>
      <c r="G119" s="41">
        <v>400</v>
      </c>
      <c r="H119" s="41">
        <v>400</v>
      </c>
      <c r="I119" s="41">
        <v>400</v>
      </c>
    </row>
    <row r="120" spans="1:9" x14ac:dyDescent="0.25">
      <c r="A120" s="41">
        <v>6010181</v>
      </c>
      <c r="B120" s="41">
        <v>3222</v>
      </c>
      <c r="C120" s="41">
        <v>4316</v>
      </c>
      <c r="D120" s="41">
        <v>3350</v>
      </c>
      <c r="E120" s="41" t="s">
        <v>734</v>
      </c>
      <c r="F120" s="41">
        <v>2500</v>
      </c>
    </row>
    <row r="121" spans="1:9" x14ac:dyDescent="0.25">
      <c r="A121" s="41">
        <v>6505117</v>
      </c>
      <c r="B121" s="41">
        <v>3230</v>
      </c>
      <c r="C121" s="41">
        <v>4200</v>
      </c>
      <c r="D121" s="41">
        <v>3151</v>
      </c>
      <c r="E121" s="41" t="s">
        <v>733</v>
      </c>
      <c r="F121" s="41">
        <v>10940</v>
      </c>
    </row>
    <row r="122" spans="1:9" x14ac:dyDescent="0.25">
      <c r="A122" s="41">
        <v>6505599</v>
      </c>
      <c r="B122" s="41">
        <v>3230</v>
      </c>
      <c r="C122" s="41">
        <v>4200</v>
      </c>
      <c r="D122" s="41">
        <v>3151</v>
      </c>
      <c r="E122" s="41" t="s">
        <v>229</v>
      </c>
      <c r="F122" s="41">
        <v>3500</v>
      </c>
    </row>
    <row r="123" spans="1:9" x14ac:dyDescent="0.25">
      <c r="A123" s="41">
        <v>6202201</v>
      </c>
      <c r="B123" s="41">
        <v>3230</v>
      </c>
      <c r="C123" s="41">
        <v>4208</v>
      </c>
      <c r="D123" s="41">
        <v>3602</v>
      </c>
      <c r="E123" s="41" t="s">
        <v>732</v>
      </c>
      <c r="F123" s="41">
        <v>2793</v>
      </c>
    </row>
    <row r="124" spans="1:9" x14ac:dyDescent="0.25">
      <c r="A124" s="41">
        <v>6202399</v>
      </c>
      <c r="B124" s="41">
        <v>3230</v>
      </c>
      <c r="C124" s="41">
        <v>4303</v>
      </c>
      <c r="D124" s="41">
        <v>3601</v>
      </c>
      <c r="E124" s="41" t="s">
        <v>731</v>
      </c>
      <c r="F124" s="41">
        <v>9459</v>
      </c>
    </row>
    <row r="125" spans="1:9" x14ac:dyDescent="0.25">
      <c r="A125" s="41">
        <v>6502799</v>
      </c>
      <c r="B125" s="41">
        <v>3230</v>
      </c>
      <c r="C125" s="41">
        <v>4200</v>
      </c>
      <c r="D125" s="41">
        <v>3151</v>
      </c>
      <c r="E125" s="41" t="s">
        <v>186</v>
      </c>
      <c r="F125" s="41">
        <v>296</v>
      </c>
    </row>
    <row r="126" spans="1:9" x14ac:dyDescent="0.25">
      <c r="A126" s="41">
        <v>7709199</v>
      </c>
      <c r="B126" s="41">
        <v>3230</v>
      </c>
      <c r="C126" s="41">
        <v>4202</v>
      </c>
      <c r="D126" s="41">
        <v>3530</v>
      </c>
      <c r="E126" s="41" t="s">
        <v>730</v>
      </c>
      <c r="G126" s="41">
        <v>10000</v>
      </c>
    </row>
    <row r="127" spans="1:9" x14ac:dyDescent="0.25">
      <c r="A127" s="41">
        <v>7506099</v>
      </c>
      <c r="B127" s="41">
        <v>3230</v>
      </c>
      <c r="C127" s="41">
        <v>4203</v>
      </c>
      <c r="D127" s="41">
        <v>3530</v>
      </c>
      <c r="E127" s="41" t="s">
        <v>729</v>
      </c>
    </row>
    <row r="128" spans="1:9" x14ac:dyDescent="0.25">
      <c r="A128" s="41">
        <v>7506099</v>
      </c>
      <c r="B128" s="41">
        <v>3890</v>
      </c>
      <c r="C128" s="41">
        <v>4203</v>
      </c>
      <c r="D128" s="41">
        <v>3530</v>
      </c>
      <c r="E128" s="41" t="s">
        <v>728</v>
      </c>
      <c r="F128" s="41">
        <v>-8887</v>
      </c>
    </row>
    <row r="129" spans="1:9" x14ac:dyDescent="0.25">
      <c r="A129" s="41">
        <v>7507099</v>
      </c>
      <c r="B129" s="41">
        <v>3230</v>
      </c>
      <c r="C129" s="41">
        <v>4203</v>
      </c>
      <c r="D129" s="41">
        <v>3550</v>
      </c>
      <c r="E129" s="41" t="s">
        <v>727</v>
      </c>
      <c r="F129" s="41">
        <v>5244</v>
      </c>
      <c r="G129" s="41">
        <v>6000</v>
      </c>
      <c r="H129" s="41">
        <v>8000</v>
      </c>
      <c r="I129" s="41">
        <v>10000</v>
      </c>
    </row>
    <row r="130" spans="1:9" x14ac:dyDescent="0.25">
      <c r="A130" s="41">
        <v>7509502</v>
      </c>
      <c r="B130" s="41">
        <v>3230</v>
      </c>
      <c r="C130" s="41">
        <v>4203</v>
      </c>
      <c r="D130" s="41">
        <v>3530</v>
      </c>
      <c r="E130" s="41" t="s">
        <v>726</v>
      </c>
      <c r="F130" s="41">
        <v>22000</v>
      </c>
    </row>
    <row r="131" spans="1:9" x14ac:dyDescent="0.25">
      <c r="A131" s="41">
        <v>7702401</v>
      </c>
      <c r="B131" s="41">
        <v>3230</v>
      </c>
      <c r="C131" s="41">
        <v>4202</v>
      </c>
      <c r="D131" s="41">
        <v>3530</v>
      </c>
      <c r="E131" s="41" t="s">
        <v>420</v>
      </c>
      <c r="F131" s="41">
        <v>1700</v>
      </c>
      <c r="G131" s="41">
        <v>4000</v>
      </c>
      <c r="H131" s="41">
        <v>8000</v>
      </c>
      <c r="I131" s="41">
        <v>8000</v>
      </c>
    </row>
    <row r="132" spans="1:9" x14ac:dyDescent="0.25">
      <c r="A132" s="41">
        <v>7702299</v>
      </c>
      <c r="B132" s="41">
        <v>3230</v>
      </c>
      <c r="C132" s="41">
        <v>4202</v>
      </c>
      <c r="D132" s="41">
        <v>3530</v>
      </c>
      <c r="E132" s="41" t="s">
        <v>393</v>
      </c>
      <c r="F132" s="41">
        <v>4000</v>
      </c>
      <c r="G132" s="41">
        <v>1000</v>
      </c>
      <c r="H132" s="41">
        <v>500</v>
      </c>
      <c r="I132" s="41">
        <v>500</v>
      </c>
    </row>
    <row r="133" spans="1:9" x14ac:dyDescent="0.25">
      <c r="A133" s="41">
        <v>7508499</v>
      </c>
      <c r="B133" s="41">
        <v>3230</v>
      </c>
      <c r="C133" s="41">
        <v>4202</v>
      </c>
      <c r="D133" s="41">
        <v>3530</v>
      </c>
      <c r="E133" s="41" t="s">
        <v>725</v>
      </c>
      <c r="F133" s="41">
        <v>3000</v>
      </c>
      <c r="H133" s="41">
        <v>1000</v>
      </c>
      <c r="I133" s="41">
        <v>1000</v>
      </c>
    </row>
    <row r="134" spans="1:9" x14ac:dyDescent="0.25">
      <c r="A134" s="41">
        <v>7508599</v>
      </c>
      <c r="B134" s="41">
        <v>3230</v>
      </c>
      <c r="C134" s="41">
        <v>4202</v>
      </c>
      <c r="D134" s="41">
        <v>3530</v>
      </c>
      <c r="E134" s="41" t="s">
        <v>724</v>
      </c>
      <c r="F134" s="41">
        <v>500</v>
      </c>
      <c r="G134" s="41">
        <v>7000</v>
      </c>
      <c r="H134" s="41">
        <v>8000</v>
      </c>
    </row>
    <row r="135" spans="1:9" x14ac:dyDescent="0.25">
      <c r="A135" s="41">
        <v>7508699</v>
      </c>
      <c r="B135" s="41">
        <v>3230</v>
      </c>
      <c r="C135" s="41">
        <v>4202</v>
      </c>
      <c r="D135" s="41">
        <v>3530</v>
      </c>
      <c r="E135" s="41" t="s">
        <v>723</v>
      </c>
      <c r="H135" s="41">
        <v>16000</v>
      </c>
      <c r="I135" s="41">
        <v>16000</v>
      </c>
    </row>
    <row r="136" spans="1:9" x14ac:dyDescent="0.25">
      <c r="A136" s="41">
        <v>7508999</v>
      </c>
      <c r="B136" s="41">
        <v>3230</v>
      </c>
      <c r="C136" s="41">
        <v>4202</v>
      </c>
      <c r="D136" s="41">
        <v>3530</v>
      </c>
      <c r="E136" s="41" t="s">
        <v>722</v>
      </c>
      <c r="F136" s="41">
        <v>23000</v>
      </c>
      <c r="G136" s="41">
        <v>23000</v>
      </c>
    </row>
    <row r="137" spans="1:9" x14ac:dyDescent="0.25">
      <c r="A137" s="41">
        <v>7602401</v>
      </c>
      <c r="B137" s="41">
        <v>3230</v>
      </c>
      <c r="C137" s="41">
        <v>4201</v>
      </c>
      <c r="D137" s="41">
        <v>3450</v>
      </c>
      <c r="E137" s="41" t="s">
        <v>389</v>
      </c>
      <c r="F137" s="41">
        <v>1000</v>
      </c>
      <c r="G137" s="41">
        <v>2000</v>
      </c>
      <c r="H137" s="41">
        <v>2000</v>
      </c>
      <c r="I137" s="41">
        <v>2000</v>
      </c>
    </row>
    <row r="138" spans="1:9" x14ac:dyDescent="0.25">
      <c r="A138" s="41">
        <v>7504199</v>
      </c>
      <c r="B138" s="41">
        <v>3230</v>
      </c>
      <c r="C138" s="41">
        <v>4203</v>
      </c>
      <c r="D138" s="41">
        <v>3450</v>
      </c>
      <c r="E138" s="41" t="s">
        <v>419</v>
      </c>
      <c r="F138" s="41">
        <v>8579</v>
      </c>
    </row>
    <row r="139" spans="1:9" x14ac:dyDescent="0.25">
      <c r="A139" s="41">
        <v>7702199</v>
      </c>
      <c r="B139" s="41">
        <v>3230</v>
      </c>
      <c r="C139" s="41">
        <v>4203</v>
      </c>
      <c r="D139" s="41">
        <v>3533</v>
      </c>
      <c r="E139" s="41" t="s">
        <v>390</v>
      </c>
      <c r="F139" s="41">
        <v>5000</v>
      </c>
      <c r="G139" s="41">
        <v>5000</v>
      </c>
      <c r="H139" s="41">
        <v>5000</v>
      </c>
      <c r="I139" s="41">
        <v>5000</v>
      </c>
    </row>
    <row r="140" spans="1:9" x14ac:dyDescent="0.25">
      <c r="A140" s="41">
        <v>7507199</v>
      </c>
      <c r="B140" s="41">
        <v>3230</v>
      </c>
      <c r="C140" s="41">
        <v>4203</v>
      </c>
      <c r="D140" s="41">
        <v>3533</v>
      </c>
      <c r="E140" s="41" t="s">
        <v>371</v>
      </c>
      <c r="F140" s="41">
        <v>3000</v>
      </c>
      <c r="G140" s="41">
        <v>3000</v>
      </c>
      <c r="H140" s="41">
        <v>3000</v>
      </c>
      <c r="I140" s="41">
        <v>3000</v>
      </c>
    </row>
    <row r="141" spans="1:9" x14ac:dyDescent="0.25">
      <c r="A141" s="41">
        <v>7702125</v>
      </c>
      <c r="B141" s="41">
        <v>3230</v>
      </c>
      <c r="C141" s="41">
        <v>4202</v>
      </c>
      <c r="D141" s="41">
        <v>3450</v>
      </c>
      <c r="E141" s="41" t="s">
        <v>721</v>
      </c>
      <c r="F141" s="41">
        <v>14000</v>
      </c>
      <c r="G141" s="41">
        <v>14000</v>
      </c>
    </row>
    <row r="142" spans="1:9" x14ac:dyDescent="0.25">
      <c r="A142" s="41">
        <v>7702599</v>
      </c>
      <c r="B142" s="41">
        <v>3230</v>
      </c>
      <c r="C142" s="41">
        <v>4202</v>
      </c>
      <c r="D142" s="41">
        <v>3530</v>
      </c>
      <c r="E142" s="41" t="s">
        <v>720</v>
      </c>
      <c r="H142" s="41">
        <v>500</v>
      </c>
      <c r="I142" s="41">
        <v>6000</v>
      </c>
    </row>
    <row r="143" spans="1:9" x14ac:dyDescent="0.25">
      <c r="A143" s="41">
        <v>7806299</v>
      </c>
      <c r="B143" s="41">
        <v>3230</v>
      </c>
      <c r="C143" s="41">
        <v>4204</v>
      </c>
      <c r="D143" s="41">
        <v>3550</v>
      </c>
      <c r="E143" s="41" t="s">
        <v>397</v>
      </c>
      <c r="F143" s="41">
        <v>3000</v>
      </c>
      <c r="G143" s="41">
        <v>2000</v>
      </c>
      <c r="H143" s="41">
        <v>2000</v>
      </c>
      <c r="I143" s="41">
        <v>2000</v>
      </c>
    </row>
    <row r="144" spans="1:9" x14ac:dyDescent="0.25">
      <c r="A144" s="41">
        <v>7806599</v>
      </c>
      <c r="B144" s="41">
        <v>3230</v>
      </c>
      <c r="C144" s="41">
        <v>4204</v>
      </c>
      <c r="D144" s="41">
        <v>3550</v>
      </c>
      <c r="E144" s="41" t="s">
        <v>719</v>
      </c>
      <c r="F144" s="41">
        <v>2500</v>
      </c>
      <c r="G144" s="41">
        <v>1000</v>
      </c>
      <c r="H144" s="41">
        <v>1000</v>
      </c>
      <c r="I144" s="41">
        <v>1000</v>
      </c>
    </row>
    <row r="145" spans="1:9" x14ac:dyDescent="0.25">
      <c r="A145" s="41">
        <v>7807799</v>
      </c>
      <c r="B145" s="41">
        <v>3230</v>
      </c>
      <c r="C145" s="41">
        <v>4204</v>
      </c>
      <c r="D145" s="41">
        <v>3550</v>
      </c>
      <c r="E145" s="41" t="s">
        <v>718</v>
      </c>
      <c r="F145" s="41">
        <v>2600</v>
      </c>
      <c r="G145" s="41">
        <v>1000</v>
      </c>
      <c r="H145" s="41">
        <v>1000</v>
      </c>
      <c r="I145" s="41">
        <v>1000</v>
      </c>
    </row>
    <row r="146" spans="1:9" x14ac:dyDescent="0.25">
      <c r="A146" s="41">
        <v>7509799</v>
      </c>
      <c r="B146" s="41">
        <v>3230</v>
      </c>
      <c r="C146" s="41">
        <v>4203</v>
      </c>
      <c r="D146" s="41">
        <v>3530</v>
      </c>
      <c r="E146" s="41" t="s">
        <v>717</v>
      </c>
      <c r="G146" s="41">
        <v>15000</v>
      </c>
      <c r="H146" s="41">
        <v>20000</v>
      </c>
      <c r="I146" s="41">
        <v>12000</v>
      </c>
    </row>
    <row r="147" spans="1:9" x14ac:dyDescent="0.25">
      <c r="A147" s="41">
        <v>7508799</v>
      </c>
      <c r="B147" s="41">
        <v>3230</v>
      </c>
      <c r="C147" s="41">
        <v>4203</v>
      </c>
      <c r="D147" s="41">
        <v>3530</v>
      </c>
      <c r="E147" s="41" t="s">
        <v>716</v>
      </c>
      <c r="F147" s="41">
        <v>5000</v>
      </c>
      <c r="G147" s="41">
        <v>12000</v>
      </c>
      <c r="H147" s="41">
        <v>16000</v>
      </c>
      <c r="I147" s="41">
        <v>23000</v>
      </c>
    </row>
    <row r="148" spans="1:9" x14ac:dyDescent="0.25">
      <c r="A148" s="41">
        <v>7510299</v>
      </c>
      <c r="B148" s="41">
        <v>3230</v>
      </c>
      <c r="C148" s="41">
        <v>4202</v>
      </c>
      <c r="D148" s="41">
        <v>3530</v>
      </c>
      <c r="E148" s="41" t="s">
        <v>715</v>
      </c>
      <c r="G148" s="41">
        <v>3000</v>
      </c>
      <c r="H148" s="41">
        <v>15000</v>
      </c>
      <c r="I148" s="41">
        <v>21000</v>
      </c>
    </row>
    <row r="149" spans="1:9" x14ac:dyDescent="0.25">
      <c r="A149" s="41">
        <v>7509999</v>
      </c>
      <c r="B149" s="41">
        <v>3230</v>
      </c>
      <c r="C149" s="41">
        <v>4203</v>
      </c>
      <c r="D149" s="41">
        <v>3530</v>
      </c>
      <c r="E149" s="41" t="s">
        <v>714</v>
      </c>
      <c r="F149" s="41">
        <v>6500</v>
      </c>
      <c r="G149" s="41">
        <v>5000</v>
      </c>
      <c r="H149" s="41">
        <v>5000</v>
      </c>
      <c r="I149" s="41">
        <v>5000</v>
      </c>
    </row>
    <row r="150" spans="1:9" x14ac:dyDescent="0.25">
      <c r="A150" s="41">
        <v>7510099</v>
      </c>
      <c r="B150" s="41">
        <v>3230</v>
      </c>
      <c r="C150" s="41">
        <v>4203</v>
      </c>
      <c r="D150" s="41">
        <v>3530</v>
      </c>
      <c r="E150" s="41" t="s">
        <v>713</v>
      </c>
      <c r="F150" s="41">
        <v>7000</v>
      </c>
    </row>
    <row r="151" spans="1:9" x14ac:dyDescent="0.25">
      <c r="A151" s="41">
        <v>7510199</v>
      </c>
      <c r="B151" s="41">
        <v>3230</v>
      </c>
      <c r="C151" s="41">
        <v>4203</v>
      </c>
      <c r="D151" s="41">
        <v>3530</v>
      </c>
      <c r="E151" s="41" t="s">
        <v>712</v>
      </c>
      <c r="F151" s="41">
        <v>8000</v>
      </c>
    </row>
    <row r="152" spans="1:9" x14ac:dyDescent="0.25">
      <c r="A152" s="41">
        <v>7510399</v>
      </c>
      <c r="B152" s="41">
        <v>3230</v>
      </c>
      <c r="C152" s="41">
        <v>4200</v>
      </c>
      <c r="D152" s="41">
        <v>3602</v>
      </c>
      <c r="E152" s="41" t="s">
        <v>711</v>
      </c>
      <c r="F152" s="41">
        <v>10000</v>
      </c>
      <c r="G152" s="41">
        <v>-1000</v>
      </c>
      <c r="H152" s="41">
        <v>-1000</v>
      </c>
      <c r="I152" s="41">
        <v>-1000</v>
      </c>
    </row>
    <row r="153" spans="1:9" x14ac:dyDescent="0.25">
      <c r="A153" s="41">
        <v>7510399</v>
      </c>
      <c r="B153" s="41">
        <v>3810</v>
      </c>
      <c r="C153" s="41">
        <v>4200</v>
      </c>
      <c r="D153" s="41">
        <v>3602</v>
      </c>
      <c r="E153" s="41" t="s">
        <v>710</v>
      </c>
      <c r="F153" s="41">
        <v>-3060</v>
      </c>
    </row>
    <row r="154" spans="1:9" x14ac:dyDescent="0.25">
      <c r="A154" s="41">
        <v>7510499</v>
      </c>
      <c r="B154" s="41">
        <v>3230</v>
      </c>
      <c r="C154" s="41">
        <v>4200</v>
      </c>
      <c r="D154" s="41">
        <v>3602</v>
      </c>
      <c r="E154" s="41" t="s">
        <v>709</v>
      </c>
      <c r="F154" s="41">
        <v>300</v>
      </c>
      <c r="G154" s="41">
        <v>300</v>
      </c>
      <c r="H154" s="41">
        <v>300</v>
      </c>
    </row>
    <row r="155" spans="1:9" x14ac:dyDescent="0.25">
      <c r="A155" s="41">
        <v>5650199</v>
      </c>
      <c r="B155" s="41">
        <v>3230</v>
      </c>
      <c r="C155" s="41">
        <v>104200</v>
      </c>
      <c r="D155" s="41">
        <v>1300</v>
      </c>
      <c r="E155" s="41" t="s">
        <v>708</v>
      </c>
      <c r="F155" s="41">
        <v>1970</v>
      </c>
      <c r="G155" s="41">
        <v>2000</v>
      </c>
      <c r="H155" s="41">
        <v>2000</v>
      </c>
      <c r="I155" s="41">
        <v>3500</v>
      </c>
    </row>
    <row r="156" spans="1:9" x14ac:dyDescent="0.25">
      <c r="A156" s="41">
        <v>5650499</v>
      </c>
      <c r="B156" s="41">
        <v>3230</v>
      </c>
      <c r="C156" s="41">
        <v>104200</v>
      </c>
      <c r="D156" s="41">
        <v>1300</v>
      </c>
      <c r="E156" s="41" t="s">
        <v>707</v>
      </c>
      <c r="F156" s="41">
        <v>2800</v>
      </c>
      <c r="G156" s="41">
        <v>2800</v>
      </c>
      <c r="H156" s="41">
        <v>2800</v>
      </c>
      <c r="I156" s="41">
        <v>3500</v>
      </c>
    </row>
    <row r="157" spans="1:9" x14ac:dyDescent="0.25">
      <c r="A157" s="41">
        <v>5650399</v>
      </c>
      <c r="B157" s="41">
        <v>3230</v>
      </c>
      <c r="C157" s="41">
        <v>104200</v>
      </c>
      <c r="D157" s="41">
        <v>2222</v>
      </c>
      <c r="E157" s="41" t="s">
        <v>706</v>
      </c>
      <c r="F157" s="41">
        <v>1000</v>
      </c>
      <c r="G157" s="41">
        <v>1000</v>
      </c>
      <c r="H157" s="41">
        <v>1000</v>
      </c>
      <c r="I157" s="41">
        <v>1000</v>
      </c>
    </row>
    <row r="158" spans="1:9" x14ac:dyDescent="0.25">
      <c r="A158" s="41">
        <v>5650599</v>
      </c>
      <c r="B158" s="41">
        <v>3230</v>
      </c>
      <c r="C158" s="41">
        <v>104200</v>
      </c>
      <c r="D158" s="41">
        <v>1300</v>
      </c>
      <c r="E158" s="41" t="s">
        <v>705</v>
      </c>
      <c r="F158" s="41">
        <v>300</v>
      </c>
      <c r="G158" s="41">
        <v>300</v>
      </c>
      <c r="H158" s="41">
        <v>300</v>
      </c>
      <c r="I158" s="41">
        <v>300</v>
      </c>
    </row>
    <row r="159" spans="1:9" x14ac:dyDescent="0.25">
      <c r="A159" s="41">
        <v>5650699</v>
      </c>
      <c r="B159" s="41">
        <v>3230</v>
      </c>
      <c r="C159" s="41">
        <v>104200</v>
      </c>
      <c r="D159" s="41">
        <v>1300</v>
      </c>
      <c r="E159" s="41" t="s">
        <v>704</v>
      </c>
      <c r="F159" s="41">
        <v>1500</v>
      </c>
      <c r="G159" s="41">
        <v>1500</v>
      </c>
      <c r="H159" s="41">
        <v>1500</v>
      </c>
      <c r="I159" s="41">
        <v>1500</v>
      </c>
    </row>
    <row r="160" spans="1:9" x14ac:dyDescent="0.25">
      <c r="A160" s="41">
        <v>5650799</v>
      </c>
      <c r="B160" s="41">
        <v>3230</v>
      </c>
      <c r="C160" s="41">
        <v>104200</v>
      </c>
      <c r="D160" s="41">
        <v>1300</v>
      </c>
      <c r="E160" s="41" t="s">
        <v>703</v>
      </c>
      <c r="F160" s="41">
        <v>600</v>
      </c>
      <c r="G160" s="41">
        <v>600</v>
      </c>
      <c r="H160" s="41">
        <v>600</v>
      </c>
      <c r="I160" s="41">
        <v>600</v>
      </c>
    </row>
    <row r="161" spans="1:9" x14ac:dyDescent="0.25">
      <c r="A161" s="41">
        <v>5651501</v>
      </c>
      <c r="B161" s="41">
        <v>3230</v>
      </c>
      <c r="C161" s="41">
        <v>104200</v>
      </c>
      <c r="D161" s="41">
        <v>2222</v>
      </c>
      <c r="E161" s="41" t="s">
        <v>120</v>
      </c>
      <c r="F161" s="41">
        <v>5000</v>
      </c>
      <c r="G161" s="41">
        <v>5000</v>
      </c>
      <c r="H161" s="41">
        <v>5000</v>
      </c>
      <c r="I161" s="41">
        <v>5000</v>
      </c>
    </row>
    <row r="162" spans="1:9" x14ac:dyDescent="0.25">
      <c r="A162" s="41">
        <v>5651199</v>
      </c>
      <c r="B162" s="41">
        <v>3230</v>
      </c>
      <c r="C162" s="41">
        <v>104200</v>
      </c>
      <c r="D162" s="41">
        <v>2222</v>
      </c>
      <c r="E162" s="41" t="s">
        <v>702</v>
      </c>
      <c r="F162" s="41">
        <v>1000</v>
      </c>
      <c r="G162" s="41">
        <v>1000</v>
      </c>
      <c r="H162" s="41">
        <v>1000</v>
      </c>
      <c r="I162" s="41">
        <v>1000</v>
      </c>
    </row>
    <row r="163" spans="1:9" x14ac:dyDescent="0.25">
      <c r="A163" s="41">
        <v>5651399</v>
      </c>
      <c r="B163" s="41">
        <v>3230</v>
      </c>
      <c r="C163" s="41">
        <v>104200</v>
      </c>
      <c r="D163" s="41">
        <v>1300</v>
      </c>
      <c r="E163" s="41" t="s">
        <v>701</v>
      </c>
      <c r="F163" s="41">
        <v>950</v>
      </c>
      <c r="G163" s="41">
        <v>950</v>
      </c>
      <c r="H163" s="41">
        <v>950</v>
      </c>
      <c r="I163" s="41">
        <v>950</v>
      </c>
    </row>
    <row r="164" spans="1:9" x14ac:dyDescent="0.25">
      <c r="A164" s="41">
        <v>5652001</v>
      </c>
      <c r="B164" s="41">
        <v>3230</v>
      </c>
      <c r="C164" s="41">
        <v>104200</v>
      </c>
      <c r="D164" s="41">
        <v>1300</v>
      </c>
      <c r="E164" s="41" t="s">
        <v>415</v>
      </c>
      <c r="F164" s="41">
        <v>2633</v>
      </c>
    </row>
    <row r="165" spans="1:9" x14ac:dyDescent="0.25">
      <c r="A165" s="41">
        <v>5652399</v>
      </c>
      <c r="B165" s="41">
        <v>3230</v>
      </c>
      <c r="C165" s="41">
        <v>104200</v>
      </c>
      <c r="D165" s="41">
        <v>1300</v>
      </c>
      <c r="E165" s="41" t="s">
        <v>700</v>
      </c>
      <c r="F165" s="41">
        <v>3500</v>
      </c>
    </row>
    <row r="166" spans="1:9" x14ac:dyDescent="0.25">
      <c r="A166" s="41">
        <v>5651499</v>
      </c>
      <c r="B166" s="41">
        <v>3230</v>
      </c>
      <c r="C166" s="41">
        <v>104200</v>
      </c>
      <c r="D166" s="41">
        <v>2222</v>
      </c>
      <c r="E166" s="41" t="s">
        <v>699</v>
      </c>
      <c r="F166" s="41">
        <v>1500</v>
      </c>
      <c r="G166" s="41">
        <v>1500</v>
      </c>
      <c r="H166" s="41">
        <v>1500</v>
      </c>
      <c r="I166" s="41">
        <v>1500</v>
      </c>
    </row>
    <row r="167" spans="1:9" x14ac:dyDescent="0.25">
      <c r="A167" s="41">
        <v>5651801</v>
      </c>
      <c r="B167" s="41">
        <v>3230</v>
      </c>
      <c r="C167" s="41">
        <v>104200</v>
      </c>
      <c r="D167" s="41">
        <v>1300</v>
      </c>
      <c r="E167" s="41" t="s">
        <v>698</v>
      </c>
      <c r="F167" s="41">
        <v>1000</v>
      </c>
      <c r="G167" s="41">
        <v>1000</v>
      </c>
      <c r="H167" s="41">
        <v>1000</v>
      </c>
      <c r="I167" s="41">
        <v>1500</v>
      </c>
    </row>
    <row r="168" spans="1:9" x14ac:dyDescent="0.25">
      <c r="A168" s="41">
        <v>5652201</v>
      </c>
      <c r="B168" s="41">
        <v>3230</v>
      </c>
      <c r="C168" s="41">
        <v>104200</v>
      </c>
      <c r="D168" s="41">
        <v>2222</v>
      </c>
      <c r="E168" s="41" t="s">
        <v>697</v>
      </c>
      <c r="F168" s="41">
        <v>400</v>
      </c>
    </row>
    <row r="169" spans="1:9" x14ac:dyDescent="0.25">
      <c r="A169" s="41">
        <v>5651701</v>
      </c>
      <c r="B169" s="41">
        <v>3230</v>
      </c>
      <c r="C169" s="41">
        <v>104200</v>
      </c>
      <c r="D169" s="41">
        <v>1300</v>
      </c>
      <c r="E169" s="41" t="s">
        <v>696</v>
      </c>
      <c r="F169" s="41">
        <v>1000</v>
      </c>
      <c r="G169" s="41">
        <v>1000</v>
      </c>
      <c r="H169" s="41">
        <v>1000</v>
      </c>
      <c r="I169" s="41">
        <v>1000</v>
      </c>
    </row>
    <row r="170" spans="1:9" x14ac:dyDescent="0.25">
      <c r="A170" s="41">
        <v>5652401</v>
      </c>
      <c r="B170" s="41">
        <v>3230</v>
      </c>
      <c r="C170" s="41">
        <v>104200</v>
      </c>
      <c r="D170" s="41">
        <v>1300</v>
      </c>
      <c r="E170" s="41" t="s">
        <v>695</v>
      </c>
      <c r="F170" s="41">
        <v>1500</v>
      </c>
    </row>
    <row r="171" spans="1:9" x14ac:dyDescent="0.25">
      <c r="A171" s="41">
        <v>5641401</v>
      </c>
      <c r="B171" s="41">
        <v>3230</v>
      </c>
      <c r="C171" s="41">
        <v>104200</v>
      </c>
      <c r="D171" s="41">
        <v>2222</v>
      </c>
      <c r="E171" s="41" t="s">
        <v>694</v>
      </c>
      <c r="F171" s="41">
        <v>1000</v>
      </c>
      <c r="G171" s="41">
        <v>1000</v>
      </c>
    </row>
    <row r="172" spans="1:9" x14ac:dyDescent="0.25">
      <c r="A172" s="41">
        <v>5652601</v>
      </c>
      <c r="B172" s="41">
        <v>3230</v>
      </c>
      <c r="C172" s="41">
        <v>104200</v>
      </c>
      <c r="D172" s="41">
        <v>1300</v>
      </c>
      <c r="E172" s="41" t="s">
        <v>693</v>
      </c>
      <c r="H172" s="41">
        <v>6000</v>
      </c>
    </row>
    <row r="173" spans="1:9" x14ac:dyDescent="0.25">
      <c r="A173" s="41">
        <v>5652701</v>
      </c>
      <c r="B173" s="41">
        <v>3230</v>
      </c>
      <c r="C173" s="41">
        <v>104200</v>
      </c>
      <c r="D173" s="41">
        <v>1300</v>
      </c>
      <c r="E173" s="41" t="s">
        <v>692</v>
      </c>
      <c r="G173" s="41">
        <v>5000</v>
      </c>
    </row>
    <row r="174" spans="1:9" x14ac:dyDescent="0.25">
      <c r="A174" s="41">
        <v>5653299</v>
      </c>
      <c r="B174" s="41">
        <v>3230</v>
      </c>
      <c r="C174" s="41">
        <v>104200</v>
      </c>
      <c r="D174" s="41">
        <v>2222</v>
      </c>
      <c r="E174" s="41" t="s">
        <v>691</v>
      </c>
      <c r="F174" s="41">
        <v>1000</v>
      </c>
      <c r="G174" s="41">
        <v>1000</v>
      </c>
      <c r="H174" s="41">
        <v>1000</v>
      </c>
      <c r="I174" s="41">
        <v>1000</v>
      </c>
    </row>
    <row r="175" spans="1:9" x14ac:dyDescent="0.25">
      <c r="A175" s="41">
        <v>5653399</v>
      </c>
      <c r="B175" s="41">
        <v>3230</v>
      </c>
      <c r="C175" s="41">
        <v>104200</v>
      </c>
      <c r="D175" s="41">
        <v>2650</v>
      </c>
      <c r="E175" s="41" t="s">
        <v>690</v>
      </c>
      <c r="F175" s="41">
        <v>20000</v>
      </c>
      <c r="G175" s="41">
        <v>20000</v>
      </c>
      <c r="H175" s="41">
        <v>20000</v>
      </c>
      <c r="I175" s="41">
        <v>20000</v>
      </c>
    </row>
    <row r="176" spans="1:9" x14ac:dyDescent="0.25">
      <c r="A176" s="41">
        <v>5622699</v>
      </c>
      <c r="B176" s="41">
        <v>3230</v>
      </c>
      <c r="C176" s="41">
        <v>104200</v>
      </c>
      <c r="D176" s="41">
        <v>2611</v>
      </c>
      <c r="E176" s="41" t="s">
        <v>73</v>
      </c>
      <c r="F176" s="41">
        <v>500</v>
      </c>
    </row>
    <row r="177" spans="1:9" x14ac:dyDescent="0.25">
      <c r="A177" s="41">
        <v>5660601</v>
      </c>
      <c r="B177" s="41">
        <v>3230</v>
      </c>
      <c r="C177" s="41">
        <v>104200</v>
      </c>
      <c r="D177" s="41">
        <v>1300</v>
      </c>
      <c r="E177" s="41" t="s">
        <v>134</v>
      </c>
      <c r="F177" s="41">
        <v>2850</v>
      </c>
    </row>
    <row r="178" spans="1:9" x14ac:dyDescent="0.25">
      <c r="A178" s="41">
        <v>5621501</v>
      </c>
      <c r="B178" s="41">
        <v>3230</v>
      </c>
      <c r="C178" s="41">
        <v>104200</v>
      </c>
      <c r="D178" s="41">
        <v>2611</v>
      </c>
      <c r="E178" s="41" t="s">
        <v>689</v>
      </c>
      <c r="G178" s="41">
        <v>5000</v>
      </c>
      <c r="H178" s="41">
        <v>116500</v>
      </c>
      <c r="I178" s="41">
        <v>170000</v>
      </c>
    </row>
    <row r="179" spans="1:9" x14ac:dyDescent="0.25">
      <c r="A179" s="41">
        <v>5621501</v>
      </c>
      <c r="B179" s="41">
        <v>3810</v>
      </c>
      <c r="C179" s="41">
        <v>104200</v>
      </c>
      <c r="D179" s="41">
        <v>2611</v>
      </c>
      <c r="E179" s="41" t="s">
        <v>688</v>
      </c>
    </row>
    <row r="180" spans="1:9" x14ac:dyDescent="0.25">
      <c r="A180" s="41">
        <v>5624201</v>
      </c>
      <c r="B180" s="41">
        <v>3230</v>
      </c>
      <c r="C180" s="41">
        <v>104200</v>
      </c>
      <c r="D180" s="41">
        <v>2611</v>
      </c>
      <c r="E180" s="41" t="s">
        <v>687</v>
      </c>
      <c r="F180" s="41">
        <v>500</v>
      </c>
      <c r="G180" s="41">
        <v>1000</v>
      </c>
      <c r="H180" s="41">
        <v>2000</v>
      </c>
    </row>
    <row r="181" spans="1:9" x14ac:dyDescent="0.25">
      <c r="A181" s="41">
        <v>5624201</v>
      </c>
      <c r="B181" s="41">
        <v>3810</v>
      </c>
      <c r="C181" s="41">
        <v>104200</v>
      </c>
      <c r="D181" s="41">
        <v>2611</v>
      </c>
      <c r="E181" s="41" t="s">
        <v>686</v>
      </c>
    </row>
    <row r="182" spans="1:9" x14ac:dyDescent="0.25">
      <c r="A182" s="41">
        <v>5624301</v>
      </c>
      <c r="B182" s="41">
        <v>3230</v>
      </c>
      <c r="C182" s="41">
        <v>104200</v>
      </c>
      <c r="D182" s="41">
        <v>2611</v>
      </c>
      <c r="E182" s="41" t="s">
        <v>685</v>
      </c>
      <c r="F182" s="41">
        <v>3000</v>
      </c>
      <c r="I182" s="41">
        <v>7000</v>
      </c>
    </row>
    <row r="183" spans="1:9" x14ac:dyDescent="0.25">
      <c r="A183" s="41">
        <v>5624301</v>
      </c>
      <c r="B183" s="41">
        <v>3810</v>
      </c>
      <c r="C183" s="41">
        <v>104200</v>
      </c>
      <c r="D183" s="41">
        <v>2611</v>
      </c>
      <c r="E183" s="41" t="s">
        <v>684</v>
      </c>
    </row>
    <row r="184" spans="1:9" x14ac:dyDescent="0.25">
      <c r="A184" s="41">
        <v>2003599</v>
      </c>
      <c r="B184" s="41">
        <v>3230</v>
      </c>
      <c r="C184" s="41">
        <v>1120</v>
      </c>
      <c r="D184" s="41">
        <v>2611</v>
      </c>
      <c r="E184" s="41" t="s">
        <v>683</v>
      </c>
      <c r="F184" s="41">
        <v>1800</v>
      </c>
    </row>
    <row r="185" spans="1:9" x14ac:dyDescent="0.25">
      <c r="A185" s="41">
        <v>2003599</v>
      </c>
      <c r="B185" s="41">
        <v>3810</v>
      </c>
      <c r="C185" s="41">
        <v>1120</v>
      </c>
      <c r="D185" s="41">
        <v>2611</v>
      </c>
      <c r="E185" s="41" t="s">
        <v>682</v>
      </c>
      <c r="F185" s="41">
        <v>-990</v>
      </c>
    </row>
    <row r="186" spans="1:9" x14ac:dyDescent="0.25">
      <c r="A186" s="41">
        <v>5620599</v>
      </c>
      <c r="B186" s="41">
        <v>3230</v>
      </c>
      <c r="C186" s="41">
        <v>104200</v>
      </c>
      <c r="D186" s="41">
        <v>2611</v>
      </c>
      <c r="E186" s="41" t="s">
        <v>681</v>
      </c>
      <c r="F186" s="41">
        <v>9000</v>
      </c>
      <c r="G186" s="41">
        <v>9000</v>
      </c>
      <c r="H186" s="41">
        <v>9000</v>
      </c>
      <c r="I186" s="41">
        <v>10000</v>
      </c>
    </row>
    <row r="187" spans="1:9" x14ac:dyDescent="0.25">
      <c r="A187" s="41">
        <v>5650899</v>
      </c>
      <c r="B187" s="41">
        <v>3230</v>
      </c>
      <c r="C187" s="41">
        <v>104200</v>
      </c>
      <c r="D187" s="41">
        <v>2611</v>
      </c>
      <c r="E187" s="41" t="s">
        <v>115</v>
      </c>
      <c r="F187" s="41">
        <v>6000</v>
      </c>
      <c r="G187" s="41">
        <v>4000</v>
      </c>
      <c r="H187" s="41">
        <v>3000</v>
      </c>
      <c r="I187" s="41">
        <v>3000</v>
      </c>
    </row>
    <row r="188" spans="1:9" x14ac:dyDescent="0.25">
      <c r="A188" s="41">
        <v>5650899</v>
      </c>
      <c r="B188" s="41">
        <v>3810</v>
      </c>
      <c r="C188" s="41">
        <v>104200</v>
      </c>
      <c r="D188" s="41">
        <v>2611</v>
      </c>
      <c r="E188" s="41" t="s">
        <v>680</v>
      </c>
      <c r="F188" s="41">
        <v>-2000</v>
      </c>
      <c r="G188" s="41">
        <v>-1000</v>
      </c>
      <c r="H188" s="41">
        <v>-1000</v>
      </c>
      <c r="I188" s="41">
        <v>-1000</v>
      </c>
    </row>
    <row r="189" spans="1:9" x14ac:dyDescent="0.25">
      <c r="A189" s="41">
        <v>5623401</v>
      </c>
      <c r="B189" s="41">
        <v>3230</v>
      </c>
      <c r="C189" s="41">
        <v>1120</v>
      </c>
      <c r="D189" s="41">
        <v>2611</v>
      </c>
      <c r="E189" s="41" t="s">
        <v>679</v>
      </c>
      <c r="F189" s="41">
        <v>7540</v>
      </c>
    </row>
    <row r="190" spans="1:9" x14ac:dyDescent="0.25">
      <c r="A190" s="41">
        <v>2002501</v>
      </c>
      <c r="B190" s="41">
        <v>3230</v>
      </c>
      <c r="C190" s="41">
        <v>1120</v>
      </c>
      <c r="D190" s="41">
        <v>2611</v>
      </c>
      <c r="E190" s="41" t="s">
        <v>678</v>
      </c>
      <c r="F190" s="41">
        <v>300</v>
      </c>
    </row>
    <row r="191" spans="1:9" x14ac:dyDescent="0.25">
      <c r="A191" s="41">
        <v>5624401</v>
      </c>
      <c r="B191" s="41">
        <v>3230</v>
      </c>
      <c r="C191" s="41">
        <v>104200</v>
      </c>
      <c r="D191" s="41">
        <v>2611</v>
      </c>
      <c r="E191" s="41" t="s">
        <v>677</v>
      </c>
      <c r="F191" s="41">
        <v>8300</v>
      </c>
    </row>
    <row r="192" spans="1:9" x14ac:dyDescent="0.25">
      <c r="A192" s="41">
        <v>5621001</v>
      </c>
      <c r="B192" s="41">
        <v>3230</v>
      </c>
      <c r="C192" s="41">
        <v>104200</v>
      </c>
      <c r="D192" s="41">
        <v>2653</v>
      </c>
      <c r="E192" s="41" t="s">
        <v>676</v>
      </c>
      <c r="F192" s="41">
        <v>1000</v>
      </c>
    </row>
    <row r="193" spans="1:9" x14ac:dyDescent="0.25">
      <c r="A193" s="41">
        <v>5621001</v>
      </c>
      <c r="B193" s="41">
        <v>3810</v>
      </c>
      <c r="C193" s="41">
        <v>104200</v>
      </c>
      <c r="D193" s="41">
        <v>2653</v>
      </c>
      <c r="E193" s="41" t="s">
        <v>675</v>
      </c>
      <c r="F193" s="41">
        <v>-13656</v>
      </c>
    </row>
    <row r="194" spans="1:9" x14ac:dyDescent="0.25">
      <c r="A194" s="41">
        <v>5621201</v>
      </c>
      <c r="B194" s="41">
        <v>3230</v>
      </c>
      <c r="C194" s="41">
        <v>104200</v>
      </c>
      <c r="D194" s="41">
        <v>2653</v>
      </c>
      <c r="E194" s="41" t="s">
        <v>674</v>
      </c>
      <c r="F194" s="41">
        <v>4500</v>
      </c>
      <c r="G194" s="41">
        <v>69210</v>
      </c>
    </row>
    <row r="195" spans="1:9" x14ac:dyDescent="0.25">
      <c r="A195" s="41">
        <v>5621201</v>
      </c>
      <c r="B195" s="41">
        <v>3810</v>
      </c>
      <c r="C195" s="41">
        <v>104200</v>
      </c>
      <c r="D195" s="41">
        <v>2653</v>
      </c>
      <c r="E195" s="41" t="s">
        <v>673</v>
      </c>
      <c r="G195" s="41">
        <v>-15363</v>
      </c>
    </row>
    <row r="196" spans="1:9" x14ac:dyDescent="0.25">
      <c r="A196" s="41">
        <v>5621401</v>
      </c>
      <c r="B196" s="41">
        <v>3230</v>
      </c>
      <c r="C196" s="41">
        <v>104200</v>
      </c>
      <c r="D196" s="41">
        <v>2653</v>
      </c>
      <c r="E196" s="41" t="s">
        <v>672</v>
      </c>
      <c r="F196" s="41">
        <v>5000</v>
      </c>
      <c r="G196" s="41">
        <v>35000</v>
      </c>
      <c r="H196" s="41">
        <v>12500</v>
      </c>
    </row>
    <row r="197" spans="1:9" x14ac:dyDescent="0.25">
      <c r="A197" s="41">
        <v>5621401</v>
      </c>
      <c r="B197" s="41">
        <v>3671</v>
      </c>
      <c r="C197" s="41">
        <v>104200</v>
      </c>
      <c r="D197" s="41">
        <v>2653</v>
      </c>
      <c r="E197" s="41" t="s">
        <v>671</v>
      </c>
      <c r="H197" s="41">
        <v>-14400</v>
      </c>
    </row>
    <row r="198" spans="1:9" x14ac:dyDescent="0.25">
      <c r="A198" s="41">
        <v>5621401</v>
      </c>
      <c r="B198" s="41">
        <v>3810</v>
      </c>
      <c r="C198" s="41">
        <v>104200</v>
      </c>
      <c r="D198" s="41">
        <v>2653</v>
      </c>
      <c r="E198" s="41" t="s">
        <v>670</v>
      </c>
      <c r="H198" s="41">
        <v>-16300</v>
      </c>
    </row>
    <row r="199" spans="1:9" x14ac:dyDescent="0.25">
      <c r="A199" s="41">
        <v>5621101</v>
      </c>
      <c r="B199" s="41">
        <v>3230</v>
      </c>
      <c r="C199" s="41">
        <v>104200</v>
      </c>
      <c r="D199" s="41">
        <v>2653</v>
      </c>
      <c r="E199" s="41" t="s">
        <v>669</v>
      </c>
      <c r="F199" s="41">
        <v>2800</v>
      </c>
      <c r="G199" s="41">
        <v>2000</v>
      </c>
      <c r="H199" s="41">
        <v>20000</v>
      </c>
      <c r="I199" s="41">
        <v>21000</v>
      </c>
    </row>
    <row r="200" spans="1:9" x14ac:dyDescent="0.25">
      <c r="A200" s="41">
        <v>5621101</v>
      </c>
      <c r="B200" s="41">
        <v>3810</v>
      </c>
      <c r="C200" s="41">
        <v>104200</v>
      </c>
      <c r="D200" s="41">
        <v>2653</v>
      </c>
      <c r="E200" s="41" t="s">
        <v>668</v>
      </c>
      <c r="I200" s="41">
        <v>-9080</v>
      </c>
    </row>
    <row r="201" spans="1:9" x14ac:dyDescent="0.25">
      <c r="A201" s="41">
        <v>5622101</v>
      </c>
      <c r="B201" s="41">
        <v>3230</v>
      </c>
      <c r="C201" s="41">
        <v>104200</v>
      </c>
      <c r="D201" s="41">
        <v>2653</v>
      </c>
      <c r="E201" s="41" t="s">
        <v>667</v>
      </c>
      <c r="H201" s="41">
        <v>7000</v>
      </c>
      <c r="I201" s="41">
        <v>90000</v>
      </c>
    </row>
    <row r="202" spans="1:9" x14ac:dyDescent="0.25">
      <c r="A202" s="41">
        <v>5622101</v>
      </c>
      <c r="B202" s="41">
        <v>3810</v>
      </c>
      <c r="C202" s="41">
        <v>104200</v>
      </c>
      <c r="D202" s="41">
        <v>2653</v>
      </c>
      <c r="E202" s="41" t="s">
        <v>666</v>
      </c>
    </row>
    <row r="203" spans="1:9" x14ac:dyDescent="0.25">
      <c r="A203" s="41">
        <v>5622701</v>
      </c>
      <c r="B203" s="41">
        <v>3230</v>
      </c>
      <c r="C203" s="41">
        <v>104200</v>
      </c>
      <c r="D203" s="41">
        <v>2653</v>
      </c>
      <c r="E203" s="41" t="s">
        <v>665</v>
      </c>
      <c r="F203" s="41">
        <v>2000</v>
      </c>
      <c r="G203" s="41">
        <v>5000</v>
      </c>
    </row>
    <row r="204" spans="1:9" x14ac:dyDescent="0.25">
      <c r="A204" s="41">
        <v>5622899</v>
      </c>
      <c r="B204" s="41">
        <v>3230</v>
      </c>
      <c r="C204" s="41">
        <v>104200</v>
      </c>
      <c r="D204" s="41">
        <v>2653</v>
      </c>
      <c r="E204" s="41" t="s">
        <v>664</v>
      </c>
      <c r="F204" s="41">
        <v>3300</v>
      </c>
      <c r="G204" s="41">
        <v>3300</v>
      </c>
      <c r="H204" s="41">
        <v>3300</v>
      </c>
      <c r="I204" s="41">
        <v>3300</v>
      </c>
    </row>
    <row r="205" spans="1:9" x14ac:dyDescent="0.25">
      <c r="A205" s="41">
        <v>5653001</v>
      </c>
      <c r="B205" s="41">
        <v>3230</v>
      </c>
      <c r="C205" s="41">
        <v>104200</v>
      </c>
      <c r="D205" s="41">
        <v>2653</v>
      </c>
      <c r="E205" s="41" t="s">
        <v>663</v>
      </c>
      <c r="G205" s="41">
        <v>1000</v>
      </c>
      <c r="H205" s="41">
        <v>2000</v>
      </c>
      <c r="I205" s="41">
        <v>2000</v>
      </c>
    </row>
    <row r="206" spans="1:9" x14ac:dyDescent="0.25">
      <c r="A206" s="41">
        <v>5653101</v>
      </c>
      <c r="B206" s="41">
        <v>3230</v>
      </c>
      <c r="C206" s="41">
        <v>104200</v>
      </c>
      <c r="D206" s="41">
        <v>2653</v>
      </c>
      <c r="E206" s="41" t="s">
        <v>662</v>
      </c>
      <c r="F206" s="41">
        <v>1000</v>
      </c>
    </row>
    <row r="207" spans="1:9" x14ac:dyDescent="0.25">
      <c r="A207" s="41">
        <v>5653101</v>
      </c>
      <c r="B207" s="41">
        <v>3810</v>
      </c>
      <c r="C207" s="41">
        <v>104200</v>
      </c>
      <c r="D207" s="41">
        <v>2653</v>
      </c>
      <c r="E207" s="41" t="s">
        <v>661</v>
      </c>
    </row>
    <row r="208" spans="1:9" x14ac:dyDescent="0.25">
      <c r="A208" s="41">
        <v>5623701</v>
      </c>
      <c r="B208" s="41">
        <v>3230</v>
      </c>
      <c r="C208" s="41">
        <v>104200</v>
      </c>
      <c r="D208" s="41">
        <v>2653</v>
      </c>
      <c r="E208" s="41" t="s">
        <v>660</v>
      </c>
      <c r="H208" s="41">
        <v>6000</v>
      </c>
    </row>
    <row r="209" spans="1:9" x14ac:dyDescent="0.25">
      <c r="A209" s="41">
        <v>5623199</v>
      </c>
      <c r="B209" s="41">
        <v>3230</v>
      </c>
      <c r="C209" s="41">
        <v>104200</v>
      </c>
      <c r="D209" s="41">
        <v>2650</v>
      </c>
      <c r="E209" s="41" t="s">
        <v>659</v>
      </c>
      <c r="F209" s="41">
        <v>120000</v>
      </c>
      <c r="G209" s="41">
        <v>150000</v>
      </c>
      <c r="H209" s="41">
        <v>130000</v>
      </c>
      <c r="I209" s="41">
        <v>80000</v>
      </c>
    </row>
    <row r="210" spans="1:9" x14ac:dyDescent="0.25">
      <c r="A210" s="41">
        <v>5623199</v>
      </c>
      <c r="B210" s="41">
        <v>3810</v>
      </c>
      <c r="C210" s="41">
        <v>104200</v>
      </c>
      <c r="D210" s="41">
        <v>2650</v>
      </c>
      <c r="E210" s="41" t="s">
        <v>658</v>
      </c>
      <c r="F210" s="41">
        <v>-20000</v>
      </c>
      <c r="G210" s="41">
        <v>-35000</v>
      </c>
      <c r="H210" s="41">
        <v>-35000</v>
      </c>
      <c r="I210" s="41">
        <v>-20000</v>
      </c>
    </row>
    <row r="211" spans="1:9" x14ac:dyDescent="0.25">
      <c r="A211" s="41">
        <v>5620199</v>
      </c>
      <c r="B211" s="41">
        <v>3230</v>
      </c>
      <c r="C211" s="41">
        <v>104200</v>
      </c>
      <c r="D211" s="41">
        <v>2650</v>
      </c>
      <c r="E211" s="41" t="s">
        <v>657</v>
      </c>
      <c r="F211" s="41">
        <v>4000</v>
      </c>
      <c r="G211" s="41">
        <v>4000</v>
      </c>
      <c r="H211" s="41">
        <v>4000</v>
      </c>
      <c r="I211" s="41">
        <v>4000</v>
      </c>
    </row>
    <row r="212" spans="1:9" x14ac:dyDescent="0.25">
      <c r="A212" s="41">
        <v>5620799</v>
      </c>
      <c r="B212" s="41">
        <v>3230</v>
      </c>
      <c r="C212" s="41">
        <v>104200</v>
      </c>
      <c r="D212" s="41">
        <v>2650</v>
      </c>
      <c r="E212" s="41" t="s">
        <v>656</v>
      </c>
      <c r="F212" s="41">
        <v>15900</v>
      </c>
      <c r="G212" s="41">
        <v>6400</v>
      </c>
      <c r="H212" s="41">
        <v>6400</v>
      </c>
      <c r="I212" s="41">
        <v>6400</v>
      </c>
    </row>
    <row r="213" spans="1:9" x14ac:dyDescent="0.25">
      <c r="A213" s="41">
        <v>5620901</v>
      </c>
      <c r="B213" s="41">
        <v>3230</v>
      </c>
      <c r="C213" s="41">
        <v>104200</v>
      </c>
      <c r="D213" s="41">
        <v>2650</v>
      </c>
      <c r="E213" s="41" t="s">
        <v>655</v>
      </c>
      <c r="F213" s="41">
        <v>8700</v>
      </c>
    </row>
    <row r="214" spans="1:9" x14ac:dyDescent="0.25">
      <c r="A214" s="41">
        <v>5620801</v>
      </c>
      <c r="B214" s="41">
        <v>3230</v>
      </c>
      <c r="C214" s="41">
        <v>104200</v>
      </c>
      <c r="D214" s="41">
        <v>2650</v>
      </c>
      <c r="E214" s="41" t="s">
        <v>654</v>
      </c>
      <c r="F214" s="41">
        <v>4400</v>
      </c>
    </row>
    <row r="215" spans="1:9" x14ac:dyDescent="0.25">
      <c r="A215" s="41">
        <v>5620601</v>
      </c>
      <c r="B215" s="41">
        <v>3230</v>
      </c>
      <c r="C215" s="41">
        <v>104200</v>
      </c>
      <c r="D215" s="41">
        <v>2650</v>
      </c>
      <c r="E215" s="41" t="s">
        <v>653</v>
      </c>
      <c r="F215" s="41">
        <v>4000</v>
      </c>
      <c r="G215" s="41">
        <v>4100</v>
      </c>
    </row>
    <row r="216" spans="1:9" x14ac:dyDescent="0.25">
      <c r="A216" s="41">
        <v>5620602</v>
      </c>
      <c r="B216" s="41">
        <v>3230</v>
      </c>
      <c r="C216" s="41">
        <v>104200</v>
      </c>
      <c r="D216" s="41">
        <v>2650</v>
      </c>
      <c r="E216" s="41" t="s">
        <v>652</v>
      </c>
      <c r="F216" s="41">
        <v>11460</v>
      </c>
    </row>
    <row r="217" spans="1:9" x14ac:dyDescent="0.25">
      <c r="A217" s="41">
        <v>5620699</v>
      </c>
      <c r="B217" s="41">
        <v>3810</v>
      </c>
      <c r="C217" s="41">
        <v>104200</v>
      </c>
      <c r="D217" s="41">
        <v>2650</v>
      </c>
      <c r="E217" s="41" t="s">
        <v>651</v>
      </c>
      <c r="F217" s="45">
        <v>-10077</v>
      </c>
    </row>
    <row r="218" spans="1:9" x14ac:dyDescent="0.25">
      <c r="A218" s="44">
        <v>1100799</v>
      </c>
      <c r="B218" s="44">
        <v>3521</v>
      </c>
      <c r="C218" s="44">
        <v>9000</v>
      </c>
      <c r="D218" s="44">
        <v>2831</v>
      </c>
      <c r="E218" s="44" t="s">
        <v>650</v>
      </c>
      <c r="F218" s="44">
        <v>240000</v>
      </c>
      <c r="G218" s="44">
        <v>240000</v>
      </c>
      <c r="H218" s="44">
        <v>240000</v>
      </c>
      <c r="I218" s="44">
        <v>240000</v>
      </c>
    </row>
    <row r="219" spans="1:9" x14ac:dyDescent="0.25">
      <c r="A219" s="44">
        <v>1100799</v>
      </c>
      <c r="B219" s="44">
        <v>3921</v>
      </c>
      <c r="C219" s="44">
        <v>9000</v>
      </c>
      <c r="D219" s="44">
        <v>2831</v>
      </c>
      <c r="E219" s="44" t="s">
        <v>649</v>
      </c>
      <c r="F219" s="44">
        <v>-130000</v>
      </c>
      <c r="G219" s="44">
        <v>-140000</v>
      </c>
      <c r="H219" s="44">
        <v>-150000</v>
      </c>
      <c r="I219" s="44">
        <v>-160000</v>
      </c>
    </row>
    <row r="220" spans="1:9" x14ac:dyDescent="0.25">
      <c r="A220" s="44">
        <v>9000099</v>
      </c>
      <c r="B220" s="44">
        <v>3510</v>
      </c>
      <c r="C220" s="44">
        <v>9000</v>
      </c>
      <c r="D220" s="44">
        <v>8700</v>
      </c>
      <c r="E220" s="44" t="s">
        <v>648</v>
      </c>
      <c r="F220" s="44">
        <v>130000</v>
      </c>
      <c r="G220" s="44">
        <v>140000</v>
      </c>
      <c r="H220" s="44">
        <v>150000</v>
      </c>
      <c r="I220" s="44">
        <v>160000</v>
      </c>
    </row>
    <row r="221" spans="1:9" x14ac:dyDescent="0.25">
      <c r="A221" s="44">
        <v>9000099</v>
      </c>
      <c r="B221" s="44">
        <v>3911</v>
      </c>
      <c r="C221" s="44">
        <v>9000</v>
      </c>
      <c r="D221" s="44">
        <v>8700</v>
      </c>
      <c r="E221" s="44" t="s">
        <v>647</v>
      </c>
      <c r="F221" s="44">
        <v>-240000</v>
      </c>
      <c r="G221" s="44">
        <v>-240000</v>
      </c>
      <c r="H221" s="44">
        <v>-240000</v>
      </c>
      <c r="I221" s="44">
        <v>-240000</v>
      </c>
    </row>
    <row r="222" spans="1:9" x14ac:dyDescent="0.25">
      <c r="A222" s="44">
        <v>9000099</v>
      </c>
      <c r="B222" s="44">
        <v>3920</v>
      </c>
      <c r="C222" s="44">
        <v>9000</v>
      </c>
      <c r="D222" s="44">
        <v>8700</v>
      </c>
      <c r="E222" s="44" t="s">
        <v>646</v>
      </c>
      <c r="F222" s="44">
        <v>-23863</v>
      </c>
      <c r="G222" s="44">
        <v>-23863</v>
      </c>
      <c r="H222" s="44">
        <v>-23863</v>
      </c>
      <c r="I222" s="44">
        <v>-23863</v>
      </c>
    </row>
    <row r="223" spans="1:9" x14ac:dyDescent="0.25">
      <c r="A223" s="44">
        <v>9000199</v>
      </c>
      <c r="B223" s="44">
        <v>3729</v>
      </c>
      <c r="C223" s="44">
        <v>9000</v>
      </c>
      <c r="D223" s="44">
        <v>8410</v>
      </c>
      <c r="E223" s="44" t="s">
        <v>645</v>
      </c>
      <c r="F223" s="44">
        <v>-119944</v>
      </c>
      <c r="G223" s="44">
        <v>-93376</v>
      </c>
      <c r="H223" s="44">
        <v>-88874</v>
      </c>
      <c r="I223" s="44">
        <v>-120003</v>
      </c>
    </row>
    <row r="224" spans="1:9" x14ac:dyDescent="0.25">
      <c r="A224" s="44">
        <v>9000099</v>
      </c>
      <c r="B224" s="44">
        <v>3910</v>
      </c>
      <c r="C224" s="44">
        <v>9000</v>
      </c>
      <c r="D224" s="44">
        <v>8700</v>
      </c>
      <c r="E224" s="44" t="s">
        <v>644</v>
      </c>
      <c r="F224" s="44">
        <v>-600532</v>
      </c>
      <c r="G224" s="44">
        <v>-442721</v>
      </c>
      <c r="H224" s="44">
        <v>-384056</v>
      </c>
      <c r="I224" s="44">
        <v>-558509</v>
      </c>
    </row>
    <row r="225" spans="1:9" x14ac:dyDescent="0.25">
      <c r="A225" s="44">
        <v>9000199</v>
      </c>
      <c r="B225" s="44">
        <v>3970</v>
      </c>
      <c r="C225" s="44">
        <v>9000</v>
      </c>
      <c r="D225" s="44">
        <v>8800</v>
      </c>
      <c r="E225" s="44" t="s">
        <v>643</v>
      </c>
      <c r="F225" s="44">
        <v>-55289</v>
      </c>
      <c r="G225" s="44">
        <v>-62547</v>
      </c>
      <c r="H225" s="44">
        <v>-95702</v>
      </c>
      <c r="I225" s="44">
        <v>-97645</v>
      </c>
    </row>
    <row r="226" spans="1:9" x14ac:dyDescent="0.25">
      <c r="A226" s="44"/>
      <c r="B226" s="44"/>
      <c r="C226" s="44"/>
      <c r="D226" s="44"/>
      <c r="E226" s="44"/>
      <c r="F226" s="43">
        <f>+SUM(F2:F225)</f>
        <v>0</v>
      </c>
      <c r="G226" s="43">
        <f>+SUM(G2:G225)</f>
        <v>0</v>
      </c>
      <c r="H226" s="43">
        <f>+SUM(H2:H225)</f>
        <v>0</v>
      </c>
      <c r="I226" s="43">
        <f>+SUM(I2:I225)</f>
        <v>0</v>
      </c>
    </row>
    <row r="228" spans="1:9" x14ac:dyDescent="0.25">
      <c r="F228" s="41">
        <f>+SUM(F218:F225)</f>
        <v>-799628</v>
      </c>
      <c r="G228" s="41">
        <f>+SUM(G218:G225)</f>
        <v>-622507</v>
      </c>
      <c r="H228" s="41">
        <f>+SUM(H218:H225)</f>
        <v>-592495</v>
      </c>
      <c r="I228" s="41">
        <f>+SUM(I218:I225)</f>
        <v>-800020</v>
      </c>
    </row>
    <row r="229" spans="1:9" x14ac:dyDescent="0.25">
      <c r="F229" s="42"/>
      <c r="G229" s="42"/>
      <c r="H229" s="42"/>
      <c r="I229" s="42"/>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687D-D47E-45F4-BCF0-52C366DD408B}">
  <dimension ref="A2:E235"/>
  <sheetViews>
    <sheetView topLeftCell="A197" workbookViewId="0">
      <selection activeCell="I235" sqref="I235"/>
    </sheetView>
  </sheetViews>
  <sheetFormatPr baseColWidth="10" defaultRowHeight="15" x14ac:dyDescent="0.25"/>
  <cols>
    <col min="2" max="2" width="13.85546875" style="3" bestFit="1" customWidth="1"/>
  </cols>
  <sheetData>
    <row r="2" spans="1:5" x14ac:dyDescent="0.25">
      <c r="A2">
        <v>1200999</v>
      </c>
      <c r="B2" s="3">
        <v>331000</v>
      </c>
      <c r="C2">
        <f>+IFERROR(VLOOKUP(A2,'Pønsjeliste HØP'!A:B,2,FALSE),VLOOKUP(Pønsj!A2,'Pønsj årsoppgjør fjor'!A:B,2,FALSE))</f>
        <v>3230</v>
      </c>
      <c r="D2">
        <f>+IFERROR(VLOOKUP(A2,'Pønsjeliste HØP'!A:C,3,FALSE),VLOOKUP(Pønsj!A2,'Pønsj årsoppgjør fjor'!A:C,3,FALSE))</f>
        <v>1425</v>
      </c>
      <c r="E2">
        <f>+IFERROR(VLOOKUP(A2,'Pønsjeliste HØP'!A:D,4,FALSE),VLOOKUP(Pønsj!A2,'Pønsj årsoppgjør fjor'!A:D,4,FALSE))</f>
        <v>1229</v>
      </c>
    </row>
    <row r="3" spans="1:5" x14ac:dyDescent="0.25">
      <c r="A3">
        <v>1201099</v>
      </c>
      <c r="B3" s="3">
        <v>140000</v>
      </c>
      <c r="C3">
        <f>+IFERROR(VLOOKUP(A3,'Pønsjeliste HØP'!A:B,2,FALSE),VLOOKUP(Pønsj!A3,'Pønsj årsoppgjør fjor'!A:B,2,FALSE))</f>
        <v>3230</v>
      </c>
      <c r="D3">
        <f>+IFERROR(VLOOKUP(A3,'Pønsjeliste HØP'!A:C,3,FALSE),VLOOKUP(Pønsj!A3,'Pønsj årsoppgjør fjor'!A:C,3,FALSE))</f>
        <v>1150</v>
      </c>
      <c r="E3">
        <f>+IFERROR(VLOOKUP(A3,'Pønsjeliste HØP'!A:D,4,FALSE),VLOOKUP(Pønsj!A3,'Pønsj årsoppgjør fjor'!A:D,4,FALSE))</f>
        <v>1205</v>
      </c>
    </row>
    <row r="4" spans="1:5" x14ac:dyDescent="0.25">
      <c r="A4">
        <v>1201101</v>
      </c>
      <c r="B4" s="3">
        <v>-1640000</v>
      </c>
      <c r="C4">
        <f>+IFERROR(VLOOKUP(A4,'Pønsjeliste HØP'!A:B,2,FALSE),VLOOKUP(Pønsj!A4,'Pønsj årsoppgjør fjor'!A:B,2,FALSE))</f>
        <v>3271</v>
      </c>
      <c r="D4">
        <f>+IFERROR(VLOOKUP(A4,'Pønsjeliste HØP'!A:C,3,FALSE),VLOOKUP(Pønsj!A4,'Pønsj årsoppgjør fjor'!A:C,3,FALSE))</f>
        <v>1150</v>
      </c>
      <c r="E4">
        <f>+IFERROR(VLOOKUP(A4,'Pønsjeliste HØP'!A:D,4,FALSE),VLOOKUP(Pønsj!A4,'Pønsj årsoppgjør fjor'!A:D,4,FALSE))</f>
        <v>1205</v>
      </c>
    </row>
    <row r="5" spans="1:5" x14ac:dyDescent="0.25">
      <c r="A5">
        <v>1201401</v>
      </c>
      <c r="B5" s="3">
        <v>-622000</v>
      </c>
      <c r="C5" s="74">
        <v>3270</v>
      </c>
      <c r="D5" s="74">
        <v>1450</v>
      </c>
      <c r="E5" s="74">
        <v>1205</v>
      </c>
    </row>
    <row r="6" spans="1:5" x14ac:dyDescent="0.25">
      <c r="A6">
        <v>1202199</v>
      </c>
      <c r="B6" s="3">
        <v>207000</v>
      </c>
      <c r="C6">
        <f>+IFERROR(VLOOKUP(A6,'Pønsjeliste HØP'!A:B,2,FALSE),VLOOKUP(Pønsj!A6,'Pønsj årsoppgjør fjor'!A:B,2,FALSE))</f>
        <v>3230</v>
      </c>
      <c r="D6">
        <f>+IFERROR(VLOOKUP(A6,'Pønsjeliste HØP'!A:C,3,FALSE),VLOOKUP(Pønsj!A6,'Pønsj årsoppgjør fjor'!A:C,3,FALSE))</f>
        <v>1425</v>
      </c>
      <c r="E6">
        <f>+IFERROR(VLOOKUP(A6,'Pønsjeliste HØP'!A:D,4,FALSE),VLOOKUP(Pønsj!A6,'Pønsj årsoppgjør fjor'!A:D,4,FALSE))</f>
        <v>1229</v>
      </c>
    </row>
    <row r="7" spans="1:5" x14ac:dyDescent="0.25">
      <c r="A7">
        <v>1205199</v>
      </c>
      <c r="B7" s="3">
        <v>20000</v>
      </c>
      <c r="C7">
        <f>+IFERROR(VLOOKUP(A7,'Pønsjeliste HØP'!A:B,2,FALSE),VLOOKUP(Pønsj!A7,'Pønsj årsoppgjør fjor'!A:B,2,FALSE))</f>
        <v>3230</v>
      </c>
      <c r="D7">
        <f>+IFERROR(VLOOKUP(A7,'Pønsjeliste HØP'!A:C,3,FALSE),VLOOKUP(Pønsj!A7,'Pønsj årsoppgjør fjor'!A:C,3,FALSE))</f>
        <v>1425</v>
      </c>
      <c r="E7">
        <f>+IFERROR(VLOOKUP(A7,'Pønsjeliste HØP'!A:D,4,FALSE),VLOOKUP(Pønsj!A7,'Pønsj årsoppgjør fjor'!A:D,4,FALSE))</f>
        <v>1229</v>
      </c>
    </row>
    <row r="8" spans="1:5" x14ac:dyDescent="0.25">
      <c r="A8">
        <v>1205399</v>
      </c>
      <c r="B8" s="3">
        <v>355000</v>
      </c>
      <c r="C8">
        <f>+IFERROR(VLOOKUP(A8,'Pønsjeliste HØP'!A:B,2,FALSE),VLOOKUP(Pønsj!A8,'Pønsj årsoppgjør fjor'!A:B,2,FALSE))</f>
        <v>3230</v>
      </c>
      <c r="D8">
        <f>+IFERROR(VLOOKUP(A8,'Pønsjeliste HØP'!A:C,3,FALSE),VLOOKUP(Pønsj!A8,'Pønsj årsoppgjør fjor'!A:C,3,FALSE))</f>
        <v>1099</v>
      </c>
      <c r="E8">
        <f>+IFERROR(VLOOKUP(A8,'Pønsjeliste HØP'!A:D,4,FALSE),VLOOKUP(Pønsj!A8,'Pønsj årsoppgjør fjor'!A:D,4,FALSE))</f>
        <v>1200</v>
      </c>
    </row>
    <row r="9" spans="1:5" x14ac:dyDescent="0.25">
      <c r="A9">
        <v>1205501</v>
      </c>
      <c r="B9" s="3">
        <v>401000</v>
      </c>
      <c r="C9">
        <f>+IFERROR(VLOOKUP(A9,'Pønsjeliste HØP'!A:B,2,FALSE),VLOOKUP(Pønsj!A9,'Pønsj årsoppgjør fjor'!A:B,2,FALSE))</f>
        <v>3221</v>
      </c>
      <c r="D9">
        <f>+IFERROR(VLOOKUP(A9,'Pønsjeliste HØP'!A:C,3,FALSE),VLOOKUP(Pønsj!A9,'Pønsj årsoppgjør fjor'!A:C,3,FALSE))</f>
        <v>1450</v>
      </c>
      <c r="E9">
        <f>+IFERROR(VLOOKUP(A9,'Pønsjeliste HØP'!A:D,4,FALSE),VLOOKUP(Pønsj!A9,'Pønsj årsoppgjør fjor'!A:D,4,FALSE))</f>
        <v>1229</v>
      </c>
    </row>
    <row r="10" spans="1:5" x14ac:dyDescent="0.25">
      <c r="A10">
        <v>1205601</v>
      </c>
      <c r="B10" s="3">
        <v>191000</v>
      </c>
      <c r="C10" s="74">
        <v>3201</v>
      </c>
      <c r="D10" s="74">
        <v>1150</v>
      </c>
      <c r="E10" s="74">
        <v>1205</v>
      </c>
    </row>
    <row r="11" spans="1:5" x14ac:dyDescent="0.25">
      <c r="A11">
        <v>1500199</v>
      </c>
      <c r="B11" s="3">
        <v>120000</v>
      </c>
      <c r="C11">
        <f>+IFERROR(VLOOKUP(A11,'Pønsjeliste HØP'!A:B,2,FALSE),VLOOKUP(Pønsj!A11,'Pønsj årsoppgjør fjor'!A:B,2,FALSE))</f>
        <v>3230</v>
      </c>
      <c r="D11">
        <f>+IFERROR(VLOOKUP(A11,'Pønsjeliste HØP'!A:C,3,FALSE),VLOOKUP(Pønsj!A11,'Pønsj årsoppgjør fjor'!A:C,3,FALSE))</f>
        <v>1000</v>
      </c>
      <c r="E11">
        <f>+IFERROR(VLOOKUP(A11,'Pønsjeliste HØP'!A:D,4,FALSE),VLOOKUP(Pønsj!A11,'Pønsj årsoppgjør fjor'!A:D,4,FALSE))</f>
        <v>3251</v>
      </c>
    </row>
    <row r="12" spans="1:5" x14ac:dyDescent="0.25">
      <c r="A12">
        <v>1500201</v>
      </c>
      <c r="B12" s="3">
        <v>3422000</v>
      </c>
      <c r="C12">
        <f>+IFERROR(VLOOKUP(A12,'Pønsjeliste HØP'!A:B,2,FALSE),VLOOKUP(Pønsj!A12,'Pønsj årsoppgjør fjor'!A:B,2,FALSE))</f>
        <v>3230</v>
      </c>
      <c r="D12">
        <f>+IFERROR(VLOOKUP(A12,'Pønsjeliste HØP'!A:C,3,FALSE),VLOOKUP(Pønsj!A12,'Pønsj årsoppgjør fjor'!A:C,3,FALSE))</f>
        <v>5060</v>
      </c>
      <c r="E12">
        <f>+IFERROR(VLOOKUP(A12,'Pønsjeliste HØP'!A:D,4,FALSE),VLOOKUP(Pønsj!A12,'Pønsj årsoppgjør fjor'!A:D,4,FALSE))</f>
        <v>3858</v>
      </c>
    </row>
    <row r="13" spans="1:5" x14ac:dyDescent="0.25">
      <c r="A13">
        <v>1500601</v>
      </c>
      <c r="B13" s="3">
        <v>300000</v>
      </c>
      <c r="C13">
        <f>+IFERROR(VLOOKUP(A13,'Pønsjeliste HØP'!A:B,2,FALSE),VLOOKUP(Pønsj!A13,'Pønsj årsoppgjør fjor'!A:B,2,FALSE))</f>
        <v>3230</v>
      </c>
      <c r="D13">
        <f>+IFERROR(VLOOKUP(A13,'Pønsjeliste HØP'!A:C,3,FALSE),VLOOKUP(Pønsj!A13,'Pønsj årsoppgjør fjor'!A:C,3,FALSE))</f>
        <v>5040</v>
      </c>
      <c r="E13">
        <f>+IFERROR(VLOOKUP(A13,'Pønsjeliste HØP'!A:D,4,FALSE),VLOOKUP(Pønsj!A13,'Pønsj årsoppgjør fjor'!A:D,4,FALSE))</f>
        <v>3858</v>
      </c>
    </row>
    <row r="14" spans="1:5" x14ac:dyDescent="0.25">
      <c r="A14">
        <v>2003599</v>
      </c>
      <c r="B14" s="3">
        <v>964000</v>
      </c>
      <c r="C14">
        <f>+IFERROR(VLOOKUP(A14,'Pønsjeliste HØP'!A:B,2,FALSE),VLOOKUP(Pønsj!A14,'Pønsj årsoppgjør fjor'!A:B,2,FALSE))</f>
        <v>3230</v>
      </c>
      <c r="D14">
        <f>+IFERROR(VLOOKUP(A14,'Pønsjeliste HØP'!A:C,3,FALSE),VLOOKUP(Pønsj!A14,'Pønsj årsoppgjør fjor'!A:C,3,FALSE))</f>
        <v>1120</v>
      </c>
      <c r="E14">
        <f>+IFERROR(VLOOKUP(A14,'Pønsjeliste HØP'!A:D,4,FALSE),VLOOKUP(Pønsj!A14,'Pønsj årsoppgjør fjor'!A:D,4,FALSE))</f>
        <v>2611</v>
      </c>
    </row>
    <row r="15" spans="1:5" x14ac:dyDescent="0.25">
      <c r="A15">
        <v>4007299</v>
      </c>
      <c r="B15" s="3">
        <v>3167000</v>
      </c>
      <c r="C15">
        <f>+IFERROR(VLOOKUP(A15,'Pønsjeliste HØP'!A:B,2,FALSE),VLOOKUP(Pønsj!A15,'Pønsj årsoppgjør fjor'!A:B,2,FALSE))</f>
        <v>3230</v>
      </c>
      <c r="D15">
        <f>+IFERROR(VLOOKUP(A15,'Pønsjeliste HØP'!A:C,3,FALSE),VLOOKUP(Pønsj!A15,'Pønsj årsoppgjør fjor'!A:C,3,FALSE))</f>
        <v>1099</v>
      </c>
      <c r="E15">
        <f>+IFERROR(VLOOKUP(A15,'Pønsjeliste HØP'!A:D,4,FALSE),VLOOKUP(Pønsj!A15,'Pønsj årsoppgjør fjor'!A:D,4,FALSE))</f>
        <v>3151</v>
      </c>
    </row>
    <row r="16" spans="1:5" x14ac:dyDescent="0.25">
      <c r="A16">
        <v>4007399</v>
      </c>
      <c r="B16" s="3">
        <v>-25000000</v>
      </c>
      <c r="C16">
        <f>+IFERROR(VLOOKUP(A16,'Pønsjeliste HØP'!A:B,2,FALSE),VLOOKUP(Pønsj!A16,'Pønsj årsoppgjør fjor'!A:B,2,FALSE))</f>
        <v>3670</v>
      </c>
      <c r="D16">
        <f>+IFERROR(VLOOKUP(A16,'Pønsjeliste HØP'!A:C,3,FALSE),VLOOKUP(Pønsj!A16,'Pønsj årsoppgjør fjor'!A:C,3,FALSE))</f>
        <v>1099</v>
      </c>
      <c r="E16">
        <f>+IFERROR(VLOOKUP(A16,'Pønsjeliste HØP'!A:D,4,FALSE),VLOOKUP(Pønsj!A16,'Pønsj årsoppgjør fjor'!A:D,4,FALSE))</f>
        <v>1300</v>
      </c>
    </row>
    <row r="17" spans="1:5" x14ac:dyDescent="0.25">
      <c r="A17">
        <v>4240299</v>
      </c>
      <c r="B17" s="3">
        <v>-898000</v>
      </c>
      <c r="C17">
        <f>+IFERROR(VLOOKUP(A17,'Pønsjeliste HØP'!A:B,2,FALSE),VLOOKUP(Pønsj!A17,'Pønsj årsoppgjør fjor'!A:B,2,FALSE))</f>
        <v>3221</v>
      </c>
      <c r="D17">
        <f>+IFERROR(VLOOKUP(A17,'Pønsjeliste HØP'!A:C,3,FALSE),VLOOKUP(Pønsj!A17,'Pønsj årsoppgjør fjor'!A:C,3,FALSE))</f>
        <v>1100</v>
      </c>
      <c r="E17">
        <f>+IFERROR(VLOOKUP(A17,'Pønsjeliste HØP'!A:D,4,FALSE),VLOOKUP(Pønsj!A17,'Pønsj årsoppgjør fjor'!A:D,4,FALSE))</f>
        <v>2222</v>
      </c>
    </row>
    <row r="18" spans="1:5" x14ac:dyDescent="0.25">
      <c r="A18">
        <v>4240399</v>
      </c>
      <c r="B18" s="3">
        <v>-369000</v>
      </c>
      <c r="C18">
        <f>+IFERROR(VLOOKUP(A18,'Pønsjeliste HØP'!A:B,2,FALSE),VLOOKUP(Pønsj!A18,'Pønsj årsoppgjør fjor'!A:B,2,FALSE))</f>
        <v>3230</v>
      </c>
      <c r="D18">
        <f>+IFERROR(VLOOKUP(A18,'Pønsjeliste HØP'!A:C,3,FALSE),VLOOKUP(Pønsj!A18,'Pønsj årsoppgjør fjor'!A:C,3,FALSE))</f>
        <v>1150</v>
      </c>
      <c r="E18">
        <f>+IFERROR(VLOOKUP(A18,'Pønsjeliste HØP'!A:D,4,FALSE),VLOOKUP(Pønsj!A18,'Pønsj årsoppgjør fjor'!A:D,4,FALSE))</f>
        <v>1205</v>
      </c>
    </row>
    <row r="19" spans="1:5" x14ac:dyDescent="0.25">
      <c r="A19">
        <v>4451599</v>
      </c>
      <c r="B19" s="3">
        <v>400000</v>
      </c>
      <c r="C19">
        <f>+IFERROR(VLOOKUP(A19,'Pønsjeliste HØP'!A:B,2,FALSE),VLOOKUP(Pønsj!A19,'Pønsj årsoppgjør fjor'!A:B,2,FALSE))</f>
        <v>3200</v>
      </c>
      <c r="D19">
        <f>+IFERROR(VLOOKUP(A19,'Pønsjeliste HØP'!A:C,3,FALSE),VLOOKUP(Pønsj!A19,'Pønsj årsoppgjør fjor'!A:C,3,FALSE))</f>
        <v>3151</v>
      </c>
      <c r="E19">
        <f>+IFERROR(VLOOKUP(A19,'Pønsjeliste HØP'!A:D,4,FALSE),VLOOKUP(Pønsj!A19,'Pønsj årsoppgjør fjor'!A:D,4,FALSE))</f>
        <v>2412</v>
      </c>
    </row>
    <row r="20" spans="1:5" x14ac:dyDescent="0.25">
      <c r="A20">
        <v>4540401</v>
      </c>
      <c r="B20" s="3">
        <v>136000</v>
      </c>
      <c r="C20">
        <f>+IFERROR(VLOOKUP(A20,'Pønsjeliste HØP'!A:B,2,FALSE),VLOOKUP(Pønsj!A20,'Pønsj årsoppgjør fjor'!A:B,2,FALSE))</f>
        <v>3230</v>
      </c>
      <c r="D20">
        <f>+IFERROR(VLOOKUP(A20,'Pønsjeliste HØP'!A:C,3,FALSE),VLOOKUP(Pønsj!A20,'Pønsj årsoppgjør fjor'!A:C,3,FALSE))</f>
        <v>5040</v>
      </c>
      <c r="E20">
        <f>+IFERROR(VLOOKUP(A20,'Pønsjeliste HØP'!A:D,4,FALSE),VLOOKUP(Pønsj!A20,'Pønsj årsoppgjør fjor'!A:D,4,FALSE))</f>
        <v>3858</v>
      </c>
    </row>
    <row r="21" spans="1:5" x14ac:dyDescent="0.25">
      <c r="A21">
        <v>4543099</v>
      </c>
      <c r="B21" s="3">
        <v>600000</v>
      </c>
      <c r="C21" s="74">
        <v>3230</v>
      </c>
      <c r="D21" s="74">
        <v>5040</v>
      </c>
      <c r="E21" s="74">
        <v>2311</v>
      </c>
    </row>
    <row r="22" spans="1:5" x14ac:dyDescent="0.25">
      <c r="A22">
        <v>4630101</v>
      </c>
      <c r="B22" s="3">
        <v>4994000</v>
      </c>
      <c r="C22">
        <f>+IFERROR(VLOOKUP(A22,'Pønsjeliste HØP'!A:B,2,FALSE),VLOOKUP(Pønsj!A22,'Pønsj årsoppgjør fjor'!A:B,2,FALSE))</f>
        <v>3230</v>
      </c>
      <c r="D22">
        <f>+IFERROR(VLOOKUP(A22,'Pønsjeliste HØP'!A:C,3,FALSE),VLOOKUP(Pønsj!A22,'Pønsj årsoppgjør fjor'!A:C,3,FALSE))</f>
        <v>5040</v>
      </c>
      <c r="E22">
        <f>+IFERROR(VLOOKUP(A22,'Pønsjeliste HØP'!A:D,4,FALSE),VLOOKUP(Pønsj!A22,'Pønsj årsoppgjør fjor'!A:D,4,FALSE))</f>
        <v>3858</v>
      </c>
    </row>
    <row r="23" spans="1:5" x14ac:dyDescent="0.25">
      <c r="A23">
        <v>6000101</v>
      </c>
      <c r="B23" s="3">
        <v>52000</v>
      </c>
      <c r="C23" s="74">
        <v>3230</v>
      </c>
      <c r="D23" s="74">
        <v>4305</v>
      </c>
      <c r="E23" s="74">
        <v>3332</v>
      </c>
    </row>
    <row r="24" spans="1:5" x14ac:dyDescent="0.25">
      <c r="A24">
        <v>6000401</v>
      </c>
      <c r="B24" s="3">
        <v>979000</v>
      </c>
      <c r="C24">
        <f>+IFERROR(VLOOKUP(A24,'Pønsjeliste HØP'!A:B,2,FALSE),VLOOKUP(Pønsj!A24,'Pønsj årsoppgjør fjor'!A:B,2,FALSE))</f>
        <v>3230</v>
      </c>
      <c r="D24">
        <f>+IFERROR(VLOOKUP(A24,'Pønsjeliste HØP'!A:C,3,FALSE),VLOOKUP(Pønsj!A24,'Pønsj årsoppgjør fjor'!A:C,3,FALSE))</f>
        <v>1140</v>
      </c>
      <c r="E24">
        <f>+IFERROR(VLOOKUP(A24,'Pønsjeliste HØP'!A:D,4,FALSE),VLOOKUP(Pønsj!A24,'Pønsj årsoppgjør fjor'!A:D,4,FALSE))</f>
        <v>2222</v>
      </c>
    </row>
    <row r="25" spans="1:5" x14ac:dyDescent="0.25">
      <c r="A25">
        <v>6010178</v>
      </c>
      <c r="B25" s="3">
        <v>188000</v>
      </c>
      <c r="C25" s="74">
        <v>3222</v>
      </c>
      <c r="D25" s="74">
        <v>4318</v>
      </c>
      <c r="E25" s="74">
        <v>3332</v>
      </c>
    </row>
    <row r="26" spans="1:5" x14ac:dyDescent="0.25">
      <c r="A26">
        <v>6010183</v>
      </c>
      <c r="B26" s="3">
        <v>1010000</v>
      </c>
      <c r="C26" s="74">
        <v>3222</v>
      </c>
      <c r="D26" s="74">
        <v>4318</v>
      </c>
      <c r="E26" s="74">
        <v>3332</v>
      </c>
    </row>
    <row r="27" spans="1:5" x14ac:dyDescent="0.25">
      <c r="A27">
        <v>6010199</v>
      </c>
      <c r="B27" s="3">
        <v>294000</v>
      </c>
      <c r="C27">
        <f>+IFERROR(VLOOKUP(A27,'Pønsjeliste HØP'!A:B,2,FALSE),VLOOKUP(Pønsj!A27,'Pønsj årsoppgjør fjor'!A:B,2,FALSE))</f>
        <v>3210</v>
      </c>
      <c r="D27">
        <f>+IFERROR(VLOOKUP(A27,'Pønsjeliste HØP'!A:C,3,FALSE),VLOOKUP(Pønsj!A27,'Pønsj årsoppgjør fjor'!A:C,3,FALSE))</f>
        <v>4208</v>
      </c>
      <c r="E27">
        <f>+IFERROR(VLOOKUP(A27,'Pønsjeliste HØP'!A:D,4,FALSE),VLOOKUP(Pønsj!A27,'Pønsj årsoppgjør fjor'!A:D,4,FALSE))</f>
        <v>3602</v>
      </c>
    </row>
    <row r="28" spans="1:5" x14ac:dyDescent="0.25">
      <c r="A28">
        <v>6202201</v>
      </c>
      <c r="B28" s="3">
        <v>109000</v>
      </c>
      <c r="C28">
        <f>+IFERROR(VLOOKUP(A28,'Pønsjeliste HØP'!A:B,2,FALSE),VLOOKUP(Pønsj!A28,'Pønsj årsoppgjør fjor'!A:B,2,FALSE))</f>
        <v>3230</v>
      </c>
      <c r="D28">
        <f>+IFERROR(VLOOKUP(A28,'Pønsjeliste HØP'!A:C,3,FALSE),VLOOKUP(Pønsj!A28,'Pønsj årsoppgjør fjor'!A:C,3,FALSE))</f>
        <v>4208</v>
      </c>
      <c r="E28">
        <f>+IFERROR(VLOOKUP(A28,'Pønsjeliste HØP'!A:D,4,FALSE),VLOOKUP(Pønsj!A28,'Pønsj årsoppgjør fjor'!A:D,4,FALSE))</f>
        <v>3602</v>
      </c>
    </row>
    <row r="29" spans="1:5" x14ac:dyDescent="0.25">
      <c r="A29">
        <v>6302099</v>
      </c>
      <c r="B29" s="3">
        <v>2894000</v>
      </c>
      <c r="C29">
        <f>+IFERROR(VLOOKUP(A29,'Pønsjeliste HØP'!A:B,2,FALSE),VLOOKUP(Pønsj!A29,'Pønsj årsoppgjør fjor'!A:B,2,FALSE))</f>
        <v>3230</v>
      </c>
      <c r="D29">
        <f>+IFERROR(VLOOKUP(A29,'Pønsjeliste HØP'!A:C,3,FALSE),VLOOKUP(Pønsj!A29,'Pønsj årsoppgjør fjor'!A:C,3,FALSE))</f>
        <v>4200</v>
      </c>
      <c r="E29">
        <f>+IFERROR(VLOOKUP(A29,'Pønsjeliste HØP'!A:D,4,FALSE),VLOOKUP(Pønsj!A29,'Pønsj årsoppgjør fjor'!A:D,4,FALSE))</f>
        <v>3342</v>
      </c>
    </row>
    <row r="30" spans="1:5" x14ac:dyDescent="0.25">
      <c r="A30">
        <v>6302132</v>
      </c>
      <c r="B30" s="3">
        <v>-175000</v>
      </c>
      <c r="C30">
        <f>+IFERROR(VLOOKUP(A30,'Pønsjeliste HØP'!A:B,2,FALSE),VLOOKUP(Pønsj!A30,'Pønsj årsoppgjør fjor'!A:B,2,FALSE))</f>
        <v>3230</v>
      </c>
      <c r="D30">
        <f>+IFERROR(VLOOKUP(A30,'Pønsjeliste HØP'!A:C,3,FALSE),VLOOKUP(Pønsj!A30,'Pønsj årsoppgjør fjor'!A:C,3,FALSE))</f>
        <v>4305</v>
      </c>
      <c r="E30">
        <f>+IFERROR(VLOOKUP(A30,'Pønsjeliste HØP'!A:D,4,FALSE),VLOOKUP(Pønsj!A30,'Pønsj årsoppgjør fjor'!A:D,4,FALSE))</f>
        <v>3342</v>
      </c>
    </row>
    <row r="31" spans="1:5" x14ac:dyDescent="0.25">
      <c r="A31">
        <v>6302199</v>
      </c>
      <c r="B31" s="3">
        <v>1021000</v>
      </c>
      <c r="C31">
        <f>+IFERROR(VLOOKUP(A31,'Pønsjeliste HØP'!A:B,2,FALSE),VLOOKUP(Pønsj!A31,'Pønsj årsoppgjør fjor'!A:B,2,FALSE))</f>
        <v>3230</v>
      </c>
      <c r="D31">
        <f>+IFERROR(VLOOKUP(A31,'Pønsjeliste HØP'!A:C,3,FALSE),VLOOKUP(Pønsj!A31,'Pønsj årsoppgjør fjor'!A:C,3,FALSE))</f>
        <v>4200</v>
      </c>
      <c r="E31">
        <f>+IFERROR(VLOOKUP(A31,'Pønsjeliste HØP'!A:D,4,FALSE),VLOOKUP(Pønsj!A31,'Pønsj årsoppgjør fjor'!A:D,4,FALSE))</f>
        <v>3342</v>
      </c>
    </row>
    <row r="32" spans="1:5" x14ac:dyDescent="0.25">
      <c r="A32">
        <v>6304299</v>
      </c>
      <c r="B32" s="3">
        <v>7468000</v>
      </c>
      <c r="C32">
        <f>+IFERROR(VLOOKUP(A32,'Pønsjeliste HØP'!A:B,2,FALSE),VLOOKUP(Pønsj!A32,'Pønsj årsoppgjør fjor'!A:B,2,FALSE))</f>
        <v>3230</v>
      </c>
      <c r="D32">
        <f>+IFERROR(VLOOKUP(A32,'Pønsjeliste HØP'!A:C,3,FALSE),VLOOKUP(Pønsj!A32,'Pønsj årsoppgjør fjor'!A:C,3,FALSE))</f>
        <v>4200</v>
      </c>
      <c r="E32">
        <f>+IFERROR(VLOOKUP(A32,'Pønsjeliste HØP'!A:D,4,FALSE),VLOOKUP(Pønsj!A32,'Pønsj årsoppgjør fjor'!A:D,4,FALSE))</f>
        <v>3332</v>
      </c>
    </row>
    <row r="33" spans="1:5" x14ac:dyDescent="0.25">
      <c r="A33">
        <v>6304699</v>
      </c>
      <c r="B33" s="3">
        <v>-17833000</v>
      </c>
      <c r="C33">
        <f>+IFERROR(VLOOKUP(A33,'Pønsjeliste HØP'!A:B,2,FALSE),VLOOKUP(Pønsj!A33,'Pønsj årsoppgjør fjor'!A:B,2,FALSE))</f>
        <v>3230</v>
      </c>
      <c r="D33">
        <f>+IFERROR(VLOOKUP(A33,'Pønsjeliste HØP'!A:C,3,FALSE),VLOOKUP(Pønsj!A33,'Pønsj årsoppgjør fjor'!A:C,3,FALSE))</f>
        <v>1099</v>
      </c>
      <c r="E33">
        <f>+IFERROR(VLOOKUP(A33,'Pønsjeliste HØP'!A:D,4,FALSE),VLOOKUP(Pønsj!A33,'Pønsj årsoppgjør fjor'!A:D,4,FALSE))</f>
        <v>3151</v>
      </c>
    </row>
    <row r="34" spans="1:5" x14ac:dyDescent="0.25">
      <c r="A34">
        <v>6503599</v>
      </c>
      <c r="B34" s="3">
        <v>125000</v>
      </c>
      <c r="C34">
        <f>+IFERROR(VLOOKUP(A34,'Pønsjeliste HØP'!A:B,2,FALSE),VLOOKUP(Pønsj!A34,'Pønsj årsoppgjør fjor'!A:B,2,FALSE))</f>
        <v>3230</v>
      </c>
      <c r="D34">
        <f>+IFERROR(VLOOKUP(A34,'Pønsjeliste HØP'!A:C,3,FALSE),VLOOKUP(Pønsj!A34,'Pønsj årsoppgjør fjor'!A:C,3,FALSE))</f>
        <v>4305</v>
      </c>
      <c r="E34">
        <f>+IFERROR(VLOOKUP(A34,'Pønsjeliste HØP'!A:D,4,FALSE),VLOOKUP(Pønsj!A34,'Pønsj årsoppgjør fjor'!A:D,4,FALSE))</f>
        <v>3332</v>
      </c>
    </row>
    <row r="35" spans="1:5" x14ac:dyDescent="0.25">
      <c r="A35">
        <v>6503712</v>
      </c>
      <c r="B35" s="3">
        <v>285000</v>
      </c>
      <c r="C35">
        <f>+IFERROR(VLOOKUP(A35,'Pønsjeliste HØP'!A:B,2,FALSE),VLOOKUP(Pønsj!A35,'Pønsj årsoppgjør fjor'!A:B,2,FALSE))</f>
        <v>3230</v>
      </c>
      <c r="D35">
        <f>+IFERROR(VLOOKUP(A35,'Pønsjeliste HØP'!A:C,3,FALSE),VLOOKUP(Pønsj!A35,'Pønsj årsoppgjør fjor'!A:C,3,FALSE))</f>
        <v>4305</v>
      </c>
      <c r="E35">
        <f>+IFERROR(VLOOKUP(A35,'Pønsjeliste HØP'!A:D,4,FALSE),VLOOKUP(Pønsj!A35,'Pønsj årsoppgjør fjor'!A:D,4,FALSE))</f>
        <v>3332</v>
      </c>
    </row>
    <row r="36" spans="1:5" x14ac:dyDescent="0.25">
      <c r="A36">
        <v>6503714</v>
      </c>
      <c r="B36" s="3">
        <v>337000</v>
      </c>
      <c r="C36">
        <f>+IFERROR(VLOOKUP(A36,'Pønsjeliste HØP'!A:B,2,FALSE),VLOOKUP(Pønsj!A36,'Pønsj årsoppgjør fjor'!A:B,2,FALSE))</f>
        <v>3230</v>
      </c>
      <c r="D36">
        <f>+IFERROR(VLOOKUP(A36,'Pønsjeliste HØP'!A:C,3,FALSE),VLOOKUP(Pønsj!A36,'Pønsj årsoppgjør fjor'!A:C,3,FALSE))</f>
        <v>4305</v>
      </c>
      <c r="E36">
        <f>+IFERROR(VLOOKUP(A36,'Pønsjeliste HØP'!A:D,4,FALSE),VLOOKUP(Pønsj!A36,'Pønsj årsoppgjør fjor'!A:D,4,FALSE))</f>
        <v>3340</v>
      </c>
    </row>
    <row r="37" spans="1:5" x14ac:dyDescent="0.25">
      <c r="A37">
        <v>6503715</v>
      </c>
      <c r="B37" s="3">
        <v>137000</v>
      </c>
      <c r="C37">
        <f>+IFERROR(VLOOKUP(A37,'Pønsjeliste HØP'!A:B,2,FALSE),VLOOKUP(Pønsj!A37,'Pønsj årsoppgjør fjor'!A:B,2,FALSE))</f>
        <v>3230</v>
      </c>
      <c r="D37">
        <f>+IFERROR(VLOOKUP(A37,'Pønsjeliste HØP'!A:C,3,FALSE),VLOOKUP(Pønsj!A37,'Pønsj årsoppgjør fjor'!A:C,3,FALSE))</f>
        <v>4305</v>
      </c>
      <c r="E37">
        <f>+IFERROR(VLOOKUP(A37,'Pønsjeliste HØP'!A:D,4,FALSE),VLOOKUP(Pønsj!A37,'Pønsj årsoppgjør fjor'!A:D,4,FALSE))</f>
        <v>3340</v>
      </c>
    </row>
    <row r="38" spans="1:5" x14ac:dyDescent="0.25">
      <c r="A38">
        <v>6503716</v>
      </c>
      <c r="B38" s="3">
        <v>131000</v>
      </c>
      <c r="C38">
        <f>+IFERROR(VLOOKUP(A38,'Pønsjeliste HØP'!A:B,2,FALSE),VLOOKUP(Pønsj!A38,'Pønsj årsoppgjør fjor'!A:B,2,FALSE))</f>
        <v>3230</v>
      </c>
      <c r="D38">
        <f>+IFERROR(VLOOKUP(A38,'Pønsjeliste HØP'!A:C,3,FALSE),VLOOKUP(Pønsj!A38,'Pønsj årsoppgjør fjor'!A:C,3,FALSE))</f>
        <v>4305</v>
      </c>
      <c r="E38">
        <f>+IFERROR(VLOOKUP(A38,'Pønsjeliste HØP'!A:D,4,FALSE),VLOOKUP(Pønsj!A38,'Pønsj årsoppgjør fjor'!A:D,4,FALSE))</f>
        <v>3340</v>
      </c>
    </row>
    <row r="39" spans="1:5" x14ac:dyDescent="0.25">
      <c r="A39">
        <v>6503799</v>
      </c>
      <c r="B39" s="3">
        <v>527000</v>
      </c>
      <c r="C39">
        <f>+IFERROR(VLOOKUP(A39,'Pønsjeliste HØP'!A:B,2,FALSE),VLOOKUP(Pønsj!A39,'Pønsj årsoppgjør fjor'!A:B,2,FALSE))</f>
        <v>3230</v>
      </c>
      <c r="D39">
        <f>+IFERROR(VLOOKUP(A39,'Pønsjeliste HØP'!A:C,3,FALSE),VLOOKUP(Pønsj!A39,'Pønsj årsoppgjør fjor'!A:C,3,FALSE))</f>
        <v>4305</v>
      </c>
      <c r="E39">
        <f>+IFERROR(VLOOKUP(A39,'Pønsjeliste HØP'!A:D,4,FALSE),VLOOKUP(Pønsj!A39,'Pønsj årsoppgjør fjor'!A:D,4,FALSE))</f>
        <v>3340</v>
      </c>
    </row>
    <row r="40" spans="1:5" x14ac:dyDescent="0.25">
      <c r="A40">
        <v>6503814</v>
      </c>
      <c r="B40" s="3">
        <v>485000</v>
      </c>
      <c r="C40">
        <f>+IFERROR(VLOOKUP(A40,'Pønsjeliste HØP'!A:B,2,FALSE),VLOOKUP(Pønsj!A40,'Pønsj årsoppgjør fjor'!A:B,2,FALSE))</f>
        <v>3230</v>
      </c>
      <c r="D40">
        <f>+IFERROR(VLOOKUP(A40,'Pønsjeliste HØP'!A:C,3,FALSE),VLOOKUP(Pønsj!A40,'Pønsj årsoppgjør fjor'!A:C,3,FALSE))</f>
        <v>4305</v>
      </c>
      <c r="E40">
        <f>+IFERROR(VLOOKUP(A40,'Pønsjeliste HØP'!A:D,4,FALSE),VLOOKUP(Pønsj!A40,'Pønsj årsoppgjør fjor'!A:D,4,FALSE))</f>
        <v>3340</v>
      </c>
    </row>
    <row r="41" spans="1:5" x14ac:dyDescent="0.25">
      <c r="A41">
        <v>6503828</v>
      </c>
      <c r="B41" s="3">
        <v>63000</v>
      </c>
      <c r="C41">
        <f>+IFERROR(VLOOKUP(A41,'Pønsjeliste HØP'!A:B,2,FALSE),VLOOKUP(Pønsj!A41,'Pønsj årsoppgjør fjor'!A:B,2,FALSE))</f>
        <v>3230</v>
      </c>
      <c r="D41">
        <f>+IFERROR(VLOOKUP(A41,'Pønsjeliste HØP'!A:C,3,FALSE),VLOOKUP(Pønsj!A41,'Pønsj årsoppgjør fjor'!A:C,3,FALSE))</f>
        <v>4305</v>
      </c>
      <c r="E41">
        <f>+IFERROR(VLOOKUP(A41,'Pønsjeliste HØP'!A:D,4,FALSE),VLOOKUP(Pønsj!A41,'Pønsj årsoppgjør fjor'!A:D,4,FALSE))</f>
        <v>3340</v>
      </c>
    </row>
    <row r="42" spans="1:5" x14ac:dyDescent="0.25">
      <c r="A42">
        <v>6503829</v>
      </c>
      <c r="B42" s="3">
        <v>67000</v>
      </c>
      <c r="C42">
        <f>+IFERROR(VLOOKUP(A42,'Pønsjeliste HØP'!A:B,2,FALSE),VLOOKUP(Pønsj!A42,'Pønsj årsoppgjør fjor'!A:B,2,FALSE))</f>
        <v>3230</v>
      </c>
      <c r="D42">
        <f>+IFERROR(VLOOKUP(A42,'Pønsjeliste HØP'!A:C,3,FALSE),VLOOKUP(Pønsj!A42,'Pønsj årsoppgjør fjor'!A:C,3,FALSE))</f>
        <v>4305</v>
      </c>
      <c r="E42">
        <f>+IFERROR(VLOOKUP(A42,'Pønsjeliste HØP'!A:D,4,FALSE),VLOOKUP(Pønsj!A42,'Pønsj årsoppgjør fjor'!A:D,4,FALSE))</f>
        <v>3340</v>
      </c>
    </row>
    <row r="43" spans="1:5" x14ac:dyDescent="0.25">
      <c r="A43">
        <v>6503899</v>
      </c>
      <c r="B43" s="3">
        <v>1975000</v>
      </c>
      <c r="C43">
        <f>+IFERROR(VLOOKUP(A43,'Pønsjeliste HØP'!A:B,2,FALSE),VLOOKUP(Pønsj!A43,'Pønsj årsoppgjør fjor'!A:B,2,FALSE))</f>
        <v>3230</v>
      </c>
      <c r="D43">
        <f>+IFERROR(VLOOKUP(A43,'Pønsjeliste HØP'!A:C,3,FALSE),VLOOKUP(Pønsj!A43,'Pønsj årsoppgjør fjor'!A:C,3,FALSE))</f>
        <v>4305</v>
      </c>
      <c r="E43">
        <f>+IFERROR(VLOOKUP(A43,'Pønsjeliste HØP'!A:D,4,FALSE),VLOOKUP(Pønsj!A43,'Pønsj årsoppgjør fjor'!A:D,4,FALSE))</f>
        <v>3332</v>
      </c>
    </row>
    <row r="44" spans="1:5" x14ac:dyDescent="0.25">
      <c r="A44">
        <v>6503903</v>
      </c>
      <c r="B44" s="3">
        <v>596000</v>
      </c>
      <c r="C44">
        <f>+IFERROR(VLOOKUP(A44,'Pønsjeliste HØP'!A:B,2,FALSE),VLOOKUP(Pønsj!A44,'Pønsj årsoppgjør fjor'!A:B,2,FALSE))</f>
        <v>3230</v>
      </c>
      <c r="D44">
        <f>+IFERROR(VLOOKUP(A44,'Pønsjeliste HØP'!A:C,3,FALSE),VLOOKUP(Pønsj!A44,'Pønsj årsoppgjør fjor'!A:C,3,FALSE))</f>
        <v>4305</v>
      </c>
      <c r="E44">
        <f>+IFERROR(VLOOKUP(A44,'Pønsjeliste HØP'!A:D,4,FALSE),VLOOKUP(Pønsj!A44,'Pønsj årsoppgjør fjor'!A:D,4,FALSE))</f>
        <v>3332</v>
      </c>
    </row>
    <row r="45" spans="1:5" x14ac:dyDescent="0.25">
      <c r="A45">
        <v>6503999</v>
      </c>
      <c r="B45" s="3">
        <v>2577000</v>
      </c>
      <c r="C45">
        <f>+IFERROR(VLOOKUP(A45,'Pønsjeliste HØP'!A:B,2,FALSE),VLOOKUP(Pønsj!A45,'Pønsj årsoppgjør fjor'!A:B,2,FALSE))</f>
        <v>3230</v>
      </c>
      <c r="D45">
        <f>+IFERROR(VLOOKUP(A45,'Pønsjeliste HØP'!A:C,3,FALSE),VLOOKUP(Pønsj!A45,'Pønsj årsoppgjør fjor'!A:C,3,FALSE))</f>
        <v>4305</v>
      </c>
      <c r="E45">
        <f>+IFERROR(VLOOKUP(A45,'Pønsjeliste HØP'!A:D,4,FALSE),VLOOKUP(Pønsj!A45,'Pønsj årsoppgjør fjor'!A:D,4,FALSE))</f>
        <v>3332</v>
      </c>
    </row>
    <row r="46" spans="1:5" x14ac:dyDescent="0.25">
      <c r="A46">
        <v>6505117</v>
      </c>
      <c r="B46" s="3">
        <v>2146000</v>
      </c>
      <c r="C46">
        <f>+IFERROR(VLOOKUP(A46,'Pønsjeliste HØP'!A:B,2,FALSE),VLOOKUP(Pønsj!A46,'Pønsj årsoppgjør fjor'!A:B,2,FALSE))</f>
        <v>3230</v>
      </c>
      <c r="D46">
        <f>+IFERROR(VLOOKUP(A46,'Pønsjeliste HØP'!A:C,3,FALSE),VLOOKUP(Pønsj!A46,'Pønsj årsoppgjør fjor'!A:C,3,FALSE))</f>
        <v>4200</v>
      </c>
      <c r="E46">
        <f>+IFERROR(VLOOKUP(A46,'Pønsjeliste HØP'!A:D,4,FALSE),VLOOKUP(Pønsj!A46,'Pønsj årsoppgjør fjor'!A:D,4,FALSE))</f>
        <v>3151</v>
      </c>
    </row>
    <row r="47" spans="1:5" x14ac:dyDescent="0.25">
      <c r="A47">
        <v>6505403</v>
      </c>
      <c r="B47" s="3">
        <v>2495000</v>
      </c>
      <c r="C47" s="74">
        <v>3230</v>
      </c>
      <c r="D47" s="74">
        <v>4305</v>
      </c>
      <c r="E47" s="74">
        <v>3340</v>
      </c>
    </row>
    <row r="48" spans="1:5" x14ac:dyDescent="0.25">
      <c r="A48">
        <v>6505404</v>
      </c>
      <c r="B48" s="3">
        <v>2492000</v>
      </c>
      <c r="C48" s="74">
        <v>3230</v>
      </c>
      <c r="D48" s="74">
        <v>4305</v>
      </c>
      <c r="E48" s="74">
        <v>3340</v>
      </c>
    </row>
    <row r="49" spans="1:5" x14ac:dyDescent="0.25">
      <c r="A49">
        <v>6505499</v>
      </c>
      <c r="B49" s="3">
        <v>750000</v>
      </c>
      <c r="C49">
        <f>+IFERROR(VLOOKUP(A49,'Pønsjeliste HØP'!A:B,2,FALSE),VLOOKUP(Pønsj!A49,'Pønsj årsoppgjør fjor'!A:B,2,FALSE))</f>
        <v>3230</v>
      </c>
      <c r="D49">
        <f>+IFERROR(VLOOKUP(A49,'Pønsjeliste HØP'!A:C,3,FALSE),VLOOKUP(Pønsj!A49,'Pønsj årsoppgjør fjor'!A:C,3,FALSE))</f>
        <v>4305</v>
      </c>
      <c r="E49">
        <f>+IFERROR(VLOOKUP(A49,'Pønsjeliste HØP'!A:D,4,FALSE),VLOOKUP(Pønsj!A49,'Pønsj årsoppgjør fjor'!A:D,4,FALSE))</f>
        <v>3340</v>
      </c>
    </row>
    <row r="50" spans="1:5" x14ac:dyDescent="0.25">
      <c r="A50">
        <v>6505599</v>
      </c>
      <c r="B50" s="3">
        <v>289000</v>
      </c>
      <c r="C50">
        <f>+IFERROR(VLOOKUP(A50,'Pønsjeliste HØP'!A:B,2,FALSE),VLOOKUP(Pønsj!A50,'Pønsj årsoppgjør fjor'!A:B,2,FALSE))</f>
        <v>3230</v>
      </c>
      <c r="D50">
        <f>+IFERROR(VLOOKUP(A50,'Pønsjeliste HØP'!A:C,3,FALSE),VLOOKUP(Pønsj!A50,'Pønsj årsoppgjør fjor'!A:C,3,FALSE))</f>
        <v>4200</v>
      </c>
      <c r="E50">
        <f>+IFERROR(VLOOKUP(A50,'Pønsjeliste HØP'!A:D,4,FALSE),VLOOKUP(Pønsj!A50,'Pønsj årsoppgjør fjor'!A:D,4,FALSE))</f>
        <v>3151</v>
      </c>
    </row>
    <row r="51" spans="1:5" x14ac:dyDescent="0.25">
      <c r="A51">
        <v>6506132</v>
      </c>
      <c r="B51" s="3">
        <v>1493000</v>
      </c>
      <c r="C51">
        <f>+IFERROR(VLOOKUP(A51,'Pønsjeliste HØP'!A:B,2,FALSE),VLOOKUP(Pønsj!A51,'Pønsj årsoppgjør fjor'!A:B,2,FALSE))</f>
        <v>3230</v>
      </c>
      <c r="D51">
        <f>+IFERROR(VLOOKUP(A51,'Pønsjeliste HØP'!A:C,3,FALSE),VLOOKUP(Pønsj!A51,'Pønsj årsoppgjør fjor'!A:C,3,FALSE))</f>
        <v>4305</v>
      </c>
      <c r="E51">
        <f>+IFERROR(VLOOKUP(A51,'Pønsjeliste HØP'!A:D,4,FALSE),VLOOKUP(Pønsj!A51,'Pønsj årsoppgjør fjor'!A:D,4,FALSE))</f>
        <v>3340</v>
      </c>
    </row>
    <row r="52" spans="1:5" x14ac:dyDescent="0.25">
      <c r="A52">
        <v>6506199</v>
      </c>
      <c r="B52" s="3">
        <v>1147000</v>
      </c>
      <c r="C52">
        <f>+IFERROR(VLOOKUP(A52,'Pønsjeliste HØP'!A:B,2,FALSE),VLOOKUP(Pønsj!A52,'Pønsj årsoppgjør fjor'!A:B,2,FALSE))</f>
        <v>3230</v>
      </c>
      <c r="D52">
        <f>+IFERROR(VLOOKUP(A52,'Pønsjeliste HØP'!A:C,3,FALSE),VLOOKUP(Pønsj!A52,'Pønsj årsoppgjør fjor'!A:C,3,FALSE))</f>
        <v>4305</v>
      </c>
      <c r="E52">
        <f>+IFERROR(VLOOKUP(A52,'Pønsjeliste HØP'!A:D,4,FALSE),VLOOKUP(Pønsj!A52,'Pønsj årsoppgjør fjor'!A:D,4,FALSE))</f>
        <v>3340</v>
      </c>
    </row>
    <row r="53" spans="1:5" x14ac:dyDescent="0.25">
      <c r="A53">
        <v>6506599</v>
      </c>
      <c r="B53" s="3">
        <v>-1704000</v>
      </c>
      <c r="C53">
        <f>+IFERROR(VLOOKUP(A53,'Pønsjeliste HØP'!A:B,2,FALSE),VLOOKUP(Pønsj!A53,'Pønsj årsoppgjør fjor'!A:B,2,FALSE))</f>
        <v>3230</v>
      </c>
      <c r="D53">
        <f>+IFERROR(VLOOKUP(A53,'Pønsjeliste HØP'!A:C,3,FALSE),VLOOKUP(Pønsj!A53,'Pønsj årsoppgjør fjor'!A:C,3,FALSE))</f>
        <v>1099</v>
      </c>
      <c r="E53">
        <f>+IFERROR(VLOOKUP(A53,'Pønsjeliste HØP'!A:D,4,FALSE),VLOOKUP(Pønsj!A53,'Pønsj årsoppgjør fjor'!A:D,4,FALSE))</f>
        <v>3151</v>
      </c>
    </row>
    <row r="54" spans="1:5" x14ac:dyDescent="0.25">
      <c r="A54">
        <v>6506701</v>
      </c>
      <c r="B54" s="3">
        <v>144000</v>
      </c>
      <c r="C54" s="74">
        <v>3230</v>
      </c>
      <c r="D54" s="74">
        <v>4305</v>
      </c>
      <c r="E54" s="74">
        <v>3332</v>
      </c>
    </row>
    <row r="55" spans="1:5" x14ac:dyDescent="0.25">
      <c r="A55">
        <v>6506703</v>
      </c>
      <c r="B55" s="3">
        <v>815000</v>
      </c>
      <c r="C55" s="74">
        <v>3230</v>
      </c>
      <c r="D55" s="74">
        <v>4305</v>
      </c>
      <c r="E55" s="74">
        <v>3332</v>
      </c>
    </row>
    <row r="56" spans="1:5" x14ac:dyDescent="0.25">
      <c r="A56">
        <v>6506999</v>
      </c>
      <c r="B56" s="3">
        <v>1011000</v>
      </c>
      <c r="C56">
        <f>+IFERROR(VLOOKUP(A56,'Pønsjeliste HØP'!A:B,2,FALSE),VLOOKUP(Pønsj!A56,'Pønsj årsoppgjør fjor'!A:B,2,FALSE))</f>
        <v>3230</v>
      </c>
      <c r="D56">
        <f>+IFERROR(VLOOKUP(A56,'Pønsjeliste HØP'!A:C,3,FALSE),VLOOKUP(Pønsj!A56,'Pønsj årsoppgjør fjor'!A:C,3,FALSE))</f>
        <v>4300</v>
      </c>
      <c r="E56">
        <f>+IFERROR(VLOOKUP(A56,'Pønsjeliste HØP'!A:D,4,FALSE),VLOOKUP(Pønsj!A56,'Pønsj årsoppgjør fjor'!A:D,4,FALSE))</f>
        <v>3340</v>
      </c>
    </row>
    <row r="57" spans="1:5" x14ac:dyDescent="0.25">
      <c r="A57">
        <v>6507301</v>
      </c>
      <c r="B57" s="3">
        <v>-38000</v>
      </c>
      <c r="C57">
        <f>+IFERROR(VLOOKUP(A57,'Pønsjeliste HØP'!A:B,2,FALSE),VLOOKUP(Pønsj!A57,'Pønsj årsoppgjør fjor'!A:B,2,FALSE))</f>
        <v>3230</v>
      </c>
      <c r="D57">
        <f>+IFERROR(VLOOKUP(A57,'Pønsjeliste HØP'!A:C,3,FALSE),VLOOKUP(Pønsj!A57,'Pønsj årsoppgjør fjor'!A:C,3,FALSE))</f>
        <v>4305</v>
      </c>
      <c r="E57">
        <f>+IFERROR(VLOOKUP(A57,'Pønsjeliste HØP'!A:D,4,FALSE),VLOOKUP(Pønsj!A57,'Pønsj årsoppgjør fjor'!A:D,4,FALSE))</f>
        <v>3332</v>
      </c>
    </row>
    <row r="58" spans="1:5" x14ac:dyDescent="0.25">
      <c r="A58">
        <v>6507303</v>
      </c>
      <c r="B58" s="3">
        <v>-155000</v>
      </c>
      <c r="C58" s="74">
        <v>3270</v>
      </c>
      <c r="D58" s="74">
        <v>4153</v>
      </c>
      <c r="E58" s="74">
        <v>3332</v>
      </c>
    </row>
    <row r="59" spans="1:5" x14ac:dyDescent="0.25">
      <c r="A59">
        <v>6507399</v>
      </c>
      <c r="B59" s="3">
        <v>-2941000</v>
      </c>
      <c r="C59">
        <f>+IFERROR(VLOOKUP(A59,'Pønsjeliste HØP'!A:B,2,FALSE),VLOOKUP(Pønsj!A59,'Pønsj årsoppgjør fjor'!A:B,2,FALSE))</f>
        <v>3230</v>
      </c>
      <c r="D59">
        <f>+IFERROR(VLOOKUP(A59,'Pønsjeliste HØP'!A:C,3,FALSE),VLOOKUP(Pønsj!A59,'Pønsj årsoppgjør fjor'!A:C,3,FALSE))</f>
        <v>4305</v>
      </c>
      <c r="E59">
        <f>+IFERROR(VLOOKUP(A59,'Pønsjeliste HØP'!A:D,4,FALSE),VLOOKUP(Pønsj!A59,'Pønsj årsoppgjør fjor'!A:D,4,FALSE))</f>
        <v>3332</v>
      </c>
    </row>
    <row r="60" spans="1:5" x14ac:dyDescent="0.25">
      <c r="A60">
        <v>6507401</v>
      </c>
      <c r="B60" s="3">
        <v>-484000</v>
      </c>
      <c r="C60">
        <f>+IFERROR(VLOOKUP(A60,'Pønsjeliste HØP'!A:B,2,FALSE),VLOOKUP(Pønsj!A60,'Pønsj årsoppgjør fjor'!A:B,2,FALSE))</f>
        <v>3230</v>
      </c>
      <c r="D60">
        <f>+IFERROR(VLOOKUP(A60,'Pønsjeliste HØP'!A:C,3,FALSE),VLOOKUP(Pønsj!A60,'Pønsj årsoppgjør fjor'!A:C,3,FALSE))</f>
        <v>4305</v>
      </c>
      <c r="E60">
        <f>+IFERROR(VLOOKUP(A60,'Pønsjeliste HØP'!A:D,4,FALSE),VLOOKUP(Pønsj!A60,'Pønsj årsoppgjør fjor'!A:D,4,FALSE))</f>
        <v>3332</v>
      </c>
    </row>
    <row r="61" spans="1:5" x14ac:dyDescent="0.25">
      <c r="A61">
        <v>6507406</v>
      </c>
      <c r="B61" s="3">
        <v>2000000</v>
      </c>
      <c r="C61">
        <f>+IFERROR(VLOOKUP(A61,'Pønsjeliste HØP'!A:B,2,FALSE),VLOOKUP(Pønsj!A61,'Pønsj årsoppgjør fjor'!A:B,2,FALSE))</f>
        <v>3890</v>
      </c>
      <c r="D61">
        <f>+IFERROR(VLOOKUP(A61,'Pønsjeliste HØP'!A:C,3,FALSE),VLOOKUP(Pønsj!A61,'Pønsj årsoppgjør fjor'!A:C,3,FALSE))</f>
        <v>4305</v>
      </c>
      <c r="E61">
        <f>+IFERROR(VLOOKUP(A61,'Pønsjeliste HØP'!A:D,4,FALSE),VLOOKUP(Pønsj!A61,'Pønsj årsoppgjør fjor'!A:D,4,FALSE))</f>
        <v>3332</v>
      </c>
    </row>
    <row r="62" spans="1:5" x14ac:dyDescent="0.25">
      <c r="A62">
        <v>6507418</v>
      </c>
      <c r="B62" s="3">
        <v>-1712000</v>
      </c>
      <c r="C62" s="74">
        <v>3230</v>
      </c>
      <c r="D62" s="74">
        <v>4153</v>
      </c>
      <c r="E62" s="74">
        <v>3332</v>
      </c>
    </row>
    <row r="63" spans="1:5" x14ac:dyDescent="0.25">
      <c r="A63">
        <v>6507501</v>
      </c>
      <c r="B63" s="3">
        <v>-7000</v>
      </c>
      <c r="C63" s="74">
        <v>3230</v>
      </c>
      <c r="D63" s="74">
        <v>4153</v>
      </c>
      <c r="E63" s="74">
        <v>3342</v>
      </c>
    </row>
    <row r="64" spans="1:5" x14ac:dyDescent="0.25">
      <c r="A64">
        <v>6507503</v>
      </c>
      <c r="B64" s="3">
        <v>-495000</v>
      </c>
      <c r="C64" s="74">
        <v>3230</v>
      </c>
      <c r="D64" s="74">
        <v>4153</v>
      </c>
      <c r="E64" s="74">
        <v>3342</v>
      </c>
    </row>
    <row r="65" spans="1:5" x14ac:dyDescent="0.25">
      <c r="A65">
        <v>6507504</v>
      </c>
      <c r="B65" s="3">
        <v>-731000</v>
      </c>
      <c r="C65">
        <f>+IFERROR(VLOOKUP(A65,'Pønsjeliste HØP'!A:B,2,FALSE),VLOOKUP(Pønsj!A65,'Pønsj årsoppgjør fjor'!A:B,2,FALSE))</f>
        <v>3270</v>
      </c>
      <c r="D65">
        <f>+IFERROR(VLOOKUP(A65,'Pønsjeliste HØP'!A:C,3,FALSE),VLOOKUP(Pønsj!A65,'Pønsj årsoppgjør fjor'!A:C,3,FALSE))</f>
        <v>4305</v>
      </c>
      <c r="E65">
        <f>+IFERROR(VLOOKUP(A65,'Pønsjeliste HØP'!A:D,4,FALSE),VLOOKUP(Pønsj!A65,'Pønsj årsoppgjør fjor'!A:D,4,FALSE))</f>
        <v>3332</v>
      </c>
    </row>
    <row r="66" spans="1:5" x14ac:dyDescent="0.25">
      <c r="A66">
        <v>6507505</v>
      </c>
      <c r="B66" s="3">
        <v>-768000</v>
      </c>
      <c r="C66">
        <f>+IFERROR(VLOOKUP(A66,'Pønsjeliste HØP'!A:B,2,FALSE),VLOOKUP(Pønsj!A66,'Pønsj årsoppgjør fjor'!A:B,2,FALSE))</f>
        <v>3270</v>
      </c>
      <c r="D66">
        <f>+IFERROR(VLOOKUP(A66,'Pønsjeliste HØP'!A:C,3,FALSE),VLOOKUP(Pønsj!A66,'Pønsj årsoppgjør fjor'!A:C,3,FALSE))</f>
        <v>4305</v>
      </c>
      <c r="E66">
        <f>+IFERROR(VLOOKUP(A66,'Pønsjeliste HØP'!A:D,4,FALSE),VLOOKUP(Pønsj!A66,'Pønsj årsoppgjør fjor'!A:D,4,FALSE))</f>
        <v>3332</v>
      </c>
    </row>
    <row r="67" spans="1:5" x14ac:dyDescent="0.25">
      <c r="A67">
        <v>6507508</v>
      </c>
      <c r="B67" s="3">
        <v>-255000</v>
      </c>
      <c r="C67">
        <f>+IFERROR(VLOOKUP(A67,'Pønsjeliste HØP'!A:B,2,FALSE),VLOOKUP(Pønsj!A67,'Pønsj årsoppgjør fjor'!A:B,2,FALSE))</f>
        <v>3270</v>
      </c>
      <c r="D67">
        <f>+IFERROR(VLOOKUP(A67,'Pønsjeliste HØP'!A:C,3,FALSE),VLOOKUP(Pønsj!A67,'Pønsj årsoppgjør fjor'!A:C,3,FALSE))</f>
        <v>4305</v>
      </c>
      <c r="E67">
        <f>+IFERROR(VLOOKUP(A67,'Pønsjeliste HØP'!A:D,4,FALSE),VLOOKUP(Pønsj!A67,'Pønsj årsoppgjør fjor'!A:D,4,FALSE))</f>
        <v>3332</v>
      </c>
    </row>
    <row r="68" spans="1:5" x14ac:dyDescent="0.25">
      <c r="A68">
        <v>6507509</v>
      </c>
      <c r="B68" s="3">
        <v>-86000</v>
      </c>
      <c r="C68">
        <f>+IFERROR(VLOOKUP(A68,'Pønsjeliste HØP'!A:B,2,FALSE),VLOOKUP(Pønsj!A68,'Pønsj årsoppgjør fjor'!A:B,2,FALSE))</f>
        <v>3270</v>
      </c>
      <c r="D68">
        <f>+IFERROR(VLOOKUP(A68,'Pønsjeliste HØP'!A:C,3,FALSE),VLOOKUP(Pønsj!A68,'Pønsj årsoppgjør fjor'!A:C,3,FALSE))</f>
        <v>4305</v>
      </c>
      <c r="E68">
        <f>+IFERROR(VLOOKUP(A68,'Pønsjeliste HØP'!A:D,4,FALSE),VLOOKUP(Pønsj!A68,'Pønsj årsoppgjør fjor'!A:D,4,FALSE))</f>
        <v>3332</v>
      </c>
    </row>
    <row r="69" spans="1:5" x14ac:dyDescent="0.25">
      <c r="A69">
        <v>6507510</v>
      </c>
      <c r="B69" s="3">
        <v>-870000</v>
      </c>
      <c r="C69" s="74">
        <v>3230</v>
      </c>
      <c r="D69" s="74">
        <v>4305</v>
      </c>
      <c r="E69" s="74">
        <v>3332</v>
      </c>
    </row>
    <row r="70" spans="1:5" x14ac:dyDescent="0.25">
      <c r="A70">
        <v>6507511</v>
      </c>
      <c r="B70" s="3">
        <v>-33000</v>
      </c>
      <c r="C70" s="74">
        <v>3270</v>
      </c>
      <c r="D70" s="74">
        <v>4153</v>
      </c>
      <c r="E70" s="74">
        <v>33342</v>
      </c>
    </row>
    <row r="71" spans="1:5" x14ac:dyDescent="0.25">
      <c r="A71">
        <v>6507512</v>
      </c>
      <c r="B71" s="3">
        <v>-157000</v>
      </c>
      <c r="C71" s="74">
        <v>3230</v>
      </c>
      <c r="D71" s="74">
        <v>4153</v>
      </c>
      <c r="E71" s="74">
        <v>3350</v>
      </c>
    </row>
    <row r="72" spans="1:5" x14ac:dyDescent="0.25">
      <c r="A72">
        <v>6507517</v>
      </c>
      <c r="B72" s="3">
        <v>-7000</v>
      </c>
      <c r="C72" s="74">
        <v>3270</v>
      </c>
      <c r="D72" s="74">
        <v>4153</v>
      </c>
      <c r="E72" s="74">
        <v>3350</v>
      </c>
    </row>
    <row r="73" spans="1:5" x14ac:dyDescent="0.25">
      <c r="A73">
        <v>6507520</v>
      </c>
      <c r="B73" s="3">
        <v>-8000</v>
      </c>
      <c r="C73" s="74">
        <v>3270</v>
      </c>
      <c r="D73" s="74">
        <v>4153</v>
      </c>
      <c r="E73" s="74">
        <v>3350</v>
      </c>
    </row>
    <row r="74" spans="1:5" x14ac:dyDescent="0.25">
      <c r="A74">
        <v>6508001</v>
      </c>
      <c r="B74" s="3">
        <v>-26000</v>
      </c>
      <c r="C74" s="74">
        <v>3270</v>
      </c>
      <c r="D74" s="74">
        <v>4153</v>
      </c>
      <c r="E74" s="74">
        <v>3332</v>
      </c>
    </row>
    <row r="75" spans="1:5" x14ac:dyDescent="0.25">
      <c r="A75">
        <v>6508099</v>
      </c>
      <c r="B75" s="3">
        <v>20000</v>
      </c>
      <c r="C75">
        <f>+IFERROR(VLOOKUP(A75,'Pønsjeliste HØP'!A:B,2,FALSE),VLOOKUP(Pønsj!A75,'Pønsj årsoppgjør fjor'!A:B,2,FALSE))</f>
        <v>3230</v>
      </c>
      <c r="D75">
        <f>+IFERROR(VLOOKUP(A75,'Pønsjeliste HØP'!A:C,3,FALSE),VLOOKUP(Pønsj!A75,'Pønsj årsoppgjør fjor'!A:C,3,FALSE))</f>
        <v>4305</v>
      </c>
      <c r="E75">
        <f>+IFERROR(VLOOKUP(A75,'Pønsjeliste HØP'!A:D,4,FALSE),VLOOKUP(Pønsj!A75,'Pønsj årsoppgjør fjor'!A:D,4,FALSE))</f>
        <v>3340</v>
      </c>
    </row>
    <row r="76" spans="1:5" x14ac:dyDescent="0.25">
      <c r="A76">
        <v>6508102</v>
      </c>
      <c r="B76" s="3">
        <v>10000</v>
      </c>
      <c r="C76">
        <f>+IFERROR(VLOOKUP(A76,'Pønsjeliste HØP'!A:B,2,FALSE),VLOOKUP(Pønsj!A76,'Pønsj årsoppgjør fjor'!A:B,2,FALSE))</f>
        <v>3230</v>
      </c>
      <c r="D76">
        <f>+IFERROR(VLOOKUP(A76,'Pønsjeliste HØP'!A:C,3,FALSE),VLOOKUP(Pønsj!A76,'Pønsj årsoppgjør fjor'!A:C,3,FALSE))</f>
        <v>4305</v>
      </c>
      <c r="E76">
        <f>+IFERROR(VLOOKUP(A76,'Pønsjeliste HØP'!A:D,4,FALSE),VLOOKUP(Pønsj!A76,'Pønsj årsoppgjør fjor'!A:D,4,FALSE))</f>
        <v>3340</v>
      </c>
    </row>
    <row r="77" spans="1:5" x14ac:dyDescent="0.25">
      <c r="A77">
        <v>6508199</v>
      </c>
      <c r="B77" s="3">
        <v>2000000</v>
      </c>
      <c r="C77">
        <f>+IFERROR(VLOOKUP(A77,'Pønsjeliste HØP'!A:B,2,FALSE),VLOOKUP(Pønsj!A77,'Pønsj årsoppgjør fjor'!A:B,2,FALSE))</f>
        <v>3230</v>
      </c>
      <c r="D77">
        <f>+IFERROR(VLOOKUP(A77,'Pønsjeliste HØP'!A:C,3,FALSE),VLOOKUP(Pønsj!A77,'Pønsj årsoppgjør fjor'!A:C,3,FALSE))</f>
        <v>4305</v>
      </c>
      <c r="E77">
        <f>+IFERROR(VLOOKUP(A77,'Pønsjeliste HØP'!A:D,4,FALSE),VLOOKUP(Pønsj!A77,'Pønsj årsoppgjør fjor'!A:D,4,FALSE))</f>
        <v>3340</v>
      </c>
    </row>
    <row r="78" spans="1:5" x14ac:dyDescent="0.25">
      <c r="A78">
        <v>6508402</v>
      </c>
      <c r="B78" s="3">
        <v>987000</v>
      </c>
      <c r="C78" s="74">
        <v>3230</v>
      </c>
      <c r="D78" s="74">
        <v>4302</v>
      </c>
      <c r="E78" s="74">
        <v>3812</v>
      </c>
    </row>
    <row r="79" spans="1:5" x14ac:dyDescent="0.25">
      <c r="A79">
        <v>6508599</v>
      </c>
      <c r="B79" s="3">
        <v>2659000</v>
      </c>
      <c r="C79">
        <f>+IFERROR(VLOOKUP(A79,'Pønsjeliste HØP'!A:B,2,FALSE),VLOOKUP(Pønsj!A79,'Pønsj årsoppgjør fjor'!A:B,2,FALSE))</f>
        <v>3230</v>
      </c>
      <c r="D79">
        <f>+IFERROR(VLOOKUP(A79,'Pønsjeliste HØP'!A:C,3,FALSE),VLOOKUP(Pønsj!A79,'Pønsj årsoppgjør fjor'!A:C,3,FALSE))</f>
        <v>4305</v>
      </c>
      <c r="E79">
        <f>+IFERROR(VLOOKUP(A79,'Pønsjeliste HØP'!A:D,4,FALSE),VLOOKUP(Pønsj!A79,'Pønsj årsoppgjør fjor'!A:D,4,FALSE))</f>
        <v>3332</v>
      </c>
    </row>
    <row r="80" spans="1:5" x14ac:dyDescent="0.25">
      <c r="A80">
        <v>6510801</v>
      </c>
      <c r="B80" s="3">
        <v>-56000</v>
      </c>
      <c r="C80">
        <f>+IFERROR(VLOOKUP(A80,'Pønsjeliste HØP'!A:B,2,FALSE),VLOOKUP(Pønsj!A80,'Pønsj årsoppgjør fjor'!A:B,2,FALSE))</f>
        <v>3230</v>
      </c>
      <c r="D80">
        <f>+IFERROR(VLOOKUP(A80,'Pønsjeliste HØP'!A:C,3,FALSE),VLOOKUP(Pønsj!A80,'Pønsj årsoppgjør fjor'!A:C,3,FALSE))</f>
        <v>4303</v>
      </c>
      <c r="E80">
        <f>+IFERROR(VLOOKUP(A80,'Pønsjeliste HØP'!A:D,4,FALSE),VLOOKUP(Pønsj!A80,'Pønsj årsoppgjør fjor'!A:D,4,FALSE))</f>
        <v>3350</v>
      </c>
    </row>
    <row r="81" spans="1:5" x14ac:dyDescent="0.25">
      <c r="A81">
        <v>6510901</v>
      </c>
      <c r="B81" s="3">
        <v>77000</v>
      </c>
      <c r="C81" s="74">
        <v>3230</v>
      </c>
      <c r="D81" s="74">
        <v>4305</v>
      </c>
      <c r="E81" s="74">
        <v>3332</v>
      </c>
    </row>
    <row r="82" spans="1:5" x14ac:dyDescent="0.25">
      <c r="A82">
        <v>6650299</v>
      </c>
      <c r="B82" s="3">
        <v>831000</v>
      </c>
      <c r="C82">
        <f>+IFERROR(VLOOKUP(A82,'Pønsjeliste HØP'!A:B,2,FALSE),VLOOKUP(Pønsj!A82,'Pønsj årsoppgjør fjor'!A:B,2,FALSE))</f>
        <v>3230</v>
      </c>
      <c r="D82">
        <f>+IFERROR(VLOOKUP(A82,'Pønsjeliste HØP'!A:C,3,FALSE),VLOOKUP(Pønsj!A82,'Pønsj årsoppgjør fjor'!A:C,3,FALSE))</f>
        <v>4305</v>
      </c>
      <c r="E82">
        <f>+IFERROR(VLOOKUP(A82,'Pønsjeliste HØP'!A:D,4,FALSE),VLOOKUP(Pønsj!A82,'Pønsj årsoppgjør fjor'!A:D,4,FALSE))</f>
        <v>3336</v>
      </c>
    </row>
    <row r="83" spans="1:5" x14ac:dyDescent="0.25">
      <c r="A83">
        <v>6803899</v>
      </c>
      <c r="B83" s="3">
        <v>332000</v>
      </c>
      <c r="C83">
        <f>+IFERROR(VLOOKUP(A83,'Pønsjeliste HØP'!A:B,2,FALSE),VLOOKUP(Pønsj!A83,'Pønsj årsoppgjør fjor'!A:B,2,FALSE))</f>
        <v>3230</v>
      </c>
      <c r="D83">
        <f>+IFERROR(VLOOKUP(A83,'Pønsjeliste HØP'!A:C,3,FALSE),VLOOKUP(Pønsj!A83,'Pønsj årsoppgjør fjor'!A:C,3,FALSE))</f>
        <v>4302</v>
      </c>
      <c r="E83">
        <f>+IFERROR(VLOOKUP(A83,'Pønsjeliste HØP'!A:D,4,FALSE),VLOOKUP(Pønsj!A83,'Pønsj årsoppgjør fjor'!A:D,4,FALSE))</f>
        <v>3601</v>
      </c>
    </row>
    <row r="84" spans="1:5" x14ac:dyDescent="0.25">
      <c r="A84">
        <v>6803999</v>
      </c>
      <c r="B84" s="3">
        <v>184000</v>
      </c>
      <c r="C84">
        <f>+IFERROR(VLOOKUP(A84,'Pønsjeliste HØP'!A:B,2,FALSE),VLOOKUP(Pønsj!A84,'Pønsj årsoppgjør fjor'!A:B,2,FALSE))</f>
        <v>3230</v>
      </c>
      <c r="D84">
        <f>+IFERROR(VLOOKUP(A84,'Pønsjeliste HØP'!A:C,3,FALSE),VLOOKUP(Pønsj!A84,'Pønsj årsoppgjør fjor'!A:C,3,FALSE))</f>
        <v>4302</v>
      </c>
      <c r="E84">
        <f>+IFERROR(VLOOKUP(A84,'Pønsjeliste HØP'!A:D,4,FALSE),VLOOKUP(Pønsj!A84,'Pønsj årsoppgjør fjor'!A:D,4,FALSE))</f>
        <v>3811</v>
      </c>
    </row>
    <row r="85" spans="1:5" x14ac:dyDescent="0.25">
      <c r="A85">
        <v>6804099</v>
      </c>
      <c r="B85" s="3">
        <v>516000</v>
      </c>
      <c r="C85">
        <f>+IFERROR(VLOOKUP(A85,'Pønsjeliste HØP'!A:B,2,FALSE),VLOOKUP(Pønsj!A85,'Pønsj årsoppgjør fjor'!A:B,2,FALSE))</f>
        <v>3230</v>
      </c>
      <c r="D85">
        <f>+IFERROR(VLOOKUP(A85,'Pønsjeliste HØP'!A:C,3,FALSE),VLOOKUP(Pønsj!A85,'Pønsj årsoppgjør fjor'!A:C,3,FALSE))</f>
        <v>4305</v>
      </c>
      <c r="E85">
        <f>+IFERROR(VLOOKUP(A85,'Pønsjeliste HØP'!A:D,4,FALSE),VLOOKUP(Pønsj!A85,'Pønsj årsoppgjør fjor'!A:D,4,FALSE))</f>
        <v>3332</v>
      </c>
    </row>
    <row r="86" spans="1:5" x14ac:dyDescent="0.25">
      <c r="A86">
        <v>6805171</v>
      </c>
      <c r="B86" s="3">
        <v>62000</v>
      </c>
      <c r="C86">
        <f>+IFERROR(VLOOKUP(A86,'Pønsjeliste HØP'!A:B,2,FALSE),VLOOKUP(Pønsj!A86,'Pønsj årsoppgjør fjor'!A:B,2,FALSE))</f>
        <v>3230</v>
      </c>
      <c r="D86">
        <f>+IFERROR(VLOOKUP(A86,'Pønsjeliste HØP'!A:C,3,FALSE),VLOOKUP(Pønsj!A86,'Pønsj årsoppgjør fjor'!A:C,3,FALSE))</f>
        <v>4302</v>
      </c>
      <c r="E86">
        <f>+IFERROR(VLOOKUP(A86,'Pønsjeliste HØP'!A:D,4,FALSE),VLOOKUP(Pønsj!A86,'Pønsj årsoppgjør fjor'!A:D,4,FALSE))</f>
        <v>3812</v>
      </c>
    </row>
    <row r="87" spans="1:5" x14ac:dyDescent="0.25">
      <c r="A87">
        <v>6805175</v>
      </c>
      <c r="B87" s="3">
        <v>1509000</v>
      </c>
      <c r="C87">
        <f>+IFERROR(VLOOKUP(A87,'Pønsjeliste HØP'!A:B,2,FALSE),VLOOKUP(Pønsj!A87,'Pønsj årsoppgjør fjor'!A:B,2,FALSE))</f>
        <v>3230</v>
      </c>
      <c r="D87">
        <f>+IFERROR(VLOOKUP(A87,'Pønsjeliste HØP'!A:C,3,FALSE),VLOOKUP(Pønsj!A87,'Pønsj årsoppgjør fjor'!A:C,3,FALSE))</f>
        <v>4302</v>
      </c>
      <c r="E87">
        <f>+IFERROR(VLOOKUP(A87,'Pønsjeliste HØP'!A:D,4,FALSE),VLOOKUP(Pønsj!A87,'Pønsj årsoppgjør fjor'!A:D,4,FALSE))</f>
        <v>3812</v>
      </c>
    </row>
    <row r="88" spans="1:5" x14ac:dyDescent="0.25">
      <c r="A88">
        <v>6805177</v>
      </c>
      <c r="B88" s="3">
        <v>699000</v>
      </c>
      <c r="C88" s="74">
        <v>3230</v>
      </c>
      <c r="D88" s="74">
        <v>4302</v>
      </c>
      <c r="E88" s="74">
        <v>3812</v>
      </c>
    </row>
    <row r="89" spans="1:5" x14ac:dyDescent="0.25">
      <c r="A89">
        <v>6805199</v>
      </c>
      <c r="B89" s="3">
        <v>2354000</v>
      </c>
      <c r="C89">
        <f>+IFERROR(VLOOKUP(A89,'Pønsjeliste HØP'!A:B,2,FALSE),VLOOKUP(Pønsj!A89,'Pønsj årsoppgjør fjor'!A:B,2,FALSE))</f>
        <v>3230</v>
      </c>
      <c r="D89">
        <f>+IFERROR(VLOOKUP(A89,'Pønsjeliste HØP'!A:C,3,FALSE),VLOOKUP(Pønsj!A89,'Pønsj årsoppgjør fjor'!A:C,3,FALSE))</f>
        <v>4302</v>
      </c>
      <c r="E89">
        <f>+IFERROR(VLOOKUP(A89,'Pønsjeliste HØP'!A:D,4,FALSE),VLOOKUP(Pønsj!A89,'Pønsj årsoppgjør fjor'!A:D,4,FALSE))</f>
        <v>3812</v>
      </c>
    </row>
    <row r="90" spans="1:5" x14ac:dyDescent="0.25">
      <c r="A90">
        <v>6805599</v>
      </c>
      <c r="B90" s="3">
        <v>9841000</v>
      </c>
      <c r="C90">
        <f>+IFERROR(VLOOKUP(A90,'Pønsjeliste HØP'!A:B,2,FALSE),VLOOKUP(Pønsj!A90,'Pønsj årsoppgjør fjor'!A:B,2,FALSE))</f>
        <v>3230</v>
      </c>
      <c r="D90">
        <f>+IFERROR(VLOOKUP(A90,'Pønsjeliste HØP'!A:C,3,FALSE),VLOOKUP(Pønsj!A90,'Pønsj årsoppgjør fjor'!A:C,3,FALSE))</f>
        <v>4302</v>
      </c>
      <c r="E90">
        <f>+IFERROR(VLOOKUP(A90,'Pønsjeliste HØP'!A:D,4,FALSE),VLOOKUP(Pønsj!A90,'Pønsj årsoppgjør fjor'!A:D,4,FALSE))</f>
        <v>3812</v>
      </c>
    </row>
    <row r="91" spans="1:5" x14ac:dyDescent="0.25">
      <c r="A91">
        <v>6806499</v>
      </c>
      <c r="B91" s="3">
        <v>145000</v>
      </c>
      <c r="C91">
        <f>+IFERROR(VLOOKUP(A91,'Pønsjeliste HØP'!A:B,2,FALSE),VLOOKUP(Pønsj!A91,'Pønsj årsoppgjør fjor'!A:B,2,FALSE))</f>
        <v>3230</v>
      </c>
      <c r="D91">
        <f>+IFERROR(VLOOKUP(A91,'Pønsjeliste HØP'!A:C,3,FALSE),VLOOKUP(Pønsj!A91,'Pønsj årsoppgjør fjor'!A:C,3,FALSE))</f>
        <v>4302</v>
      </c>
      <c r="E91">
        <f>+IFERROR(VLOOKUP(A91,'Pønsjeliste HØP'!A:D,4,FALSE),VLOOKUP(Pønsj!A91,'Pønsj årsoppgjør fjor'!A:D,4,FALSE))</f>
        <v>3812</v>
      </c>
    </row>
    <row r="92" spans="1:5" x14ac:dyDescent="0.25">
      <c r="A92">
        <v>6806799</v>
      </c>
      <c r="B92" s="3">
        <v>300000</v>
      </c>
      <c r="C92">
        <f>+IFERROR(VLOOKUP(A92,'Pønsjeliste HØP'!A:B,2,FALSE),VLOOKUP(Pønsj!A92,'Pønsj årsoppgjør fjor'!A:B,2,FALSE))</f>
        <v>3230</v>
      </c>
      <c r="D92">
        <f>+IFERROR(VLOOKUP(A92,'Pønsjeliste HØP'!A:C,3,FALSE),VLOOKUP(Pønsj!A92,'Pønsj årsoppgjør fjor'!A:C,3,FALSE))</f>
        <v>4302</v>
      </c>
      <c r="E92">
        <f>+IFERROR(VLOOKUP(A92,'Pønsjeliste HØP'!A:D,4,FALSE),VLOOKUP(Pønsj!A92,'Pønsj årsoppgjør fjor'!A:D,4,FALSE))</f>
        <v>3811</v>
      </c>
    </row>
    <row r="93" spans="1:5" x14ac:dyDescent="0.25">
      <c r="A93">
        <v>6806899</v>
      </c>
      <c r="B93" s="3">
        <v>193000</v>
      </c>
      <c r="C93">
        <f>+IFERROR(VLOOKUP(A93,'Pønsjeliste HØP'!A:B,2,FALSE),VLOOKUP(Pønsj!A93,'Pønsj årsoppgjør fjor'!A:B,2,FALSE))</f>
        <v>3230</v>
      </c>
      <c r="D93">
        <f>+IFERROR(VLOOKUP(A93,'Pønsjeliste HØP'!A:C,3,FALSE),VLOOKUP(Pønsj!A93,'Pønsj årsoppgjør fjor'!A:C,3,FALSE))</f>
        <v>4302</v>
      </c>
      <c r="E93">
        <f>+IFERROR(VLOOKUP(A93,'Pønsjeliste HØP'!A:D,4,FALSE),VLOOKUP(Pønsj!A93,'Pønsj årsoppgjør fjor'!A:D,4,FALSE))</f>
        <v>3811</v>
      </c>
    </row>
    <row r="94" spans="1:5" x14ac:dyDescent="0.25">
      <c r="A94">
        <v>6806999</v>
      </c>
      <c r="B94" s="3">
        <v>3111000</v>
      </c>
      <c r="C94" s="74">
        <v>3230</v>
      </c>
      <c r="D94" s="74">
        <v>4300</v>
      </c>
      <c r="E94" s="74">
        <v>3350</v>
      </c>
    </row>
    <row r="95" spans="1:5" x14ac:dyDescent="0.25">
      <c r="A95">
        <v>6807099</v>
      </c>
      <c r="B95" s="3">
        <v>311000</v>
      </c>
      <c r="C95">
        <f>+IFERROR(VLOOKUP(A95,'Pønsjeliste HØP'!A:B,2,FALSE),VLOOKUP(Pønsj!A95,'Pønsj årsoppgjør fjor'!A:B,2,FALSE))</f>
        <v>3230</v>
      </c>
      <c r="D95">
        <f>+IFERROR(VLOOKUP(A95,'Pønsjeliste HØP'!A:C,3,FALSE),VLOOKUP(Pønsj!A95,'Pønsj årsoppgjør fjor'!A:C,3,FALSE))</f>
        <v>4302</v>
      </c>
      <c r="E95">
        <f>+IFERROR(VLOOKUP(A95,'Pønsjeliste HØP'!A:D,4,FALSE),VLOOKUP(Pønsj!A95,'Pønsj årsoppgjør fjor'!A:D,4,FALSE))</f>
        <v>3811</v>
      </c>
    </row>
    <row r="96" spans="1:5" x14ac:dyDescent="0.25">
      <c r="A96">
        <v>6820191</v>
      </c>
      <c r="B96" s="3">
        <v>224000</v>
      </c>
      <c r="C96" s="74">
        <v>3230</v>
      </c>
      <c r="D96" s="74">
        <v>4303</v>
      </c>
      <c r="E96" s="74">
        <v>3350</v>
      </c>
    </row>
    <row r="97" spans="1:5" x14ac:dyDescent="0.25">
      <c r="A97">
        <v>6820199</v>
      </c>
      <c r="B97" s="3">
        <v>2389000</v>
      </c>
      <c r="C97">
        <f>+IFERROR(VLOOKUP(A97,'Pønsjeliste HØP'!A:B,2,FALSE),VLOOKUP(Pønsj!A97,'Pønsj årsoppgjør fjor'!A:B,2,FALSE))</f>
        <v>3230</v>
      </c>
      <c r="D97">
        <f>+IFERROR(VLOOKUP(A97,'Pønsjeliste HØP'!A:C,3,FALSE),VLOOKUP(Pønsj!A97,'Pønsj årsoppgjør fjor'!A:C,3,FALSE))</f>
        <v>4303</v>
      </c>
      <c r="E97">
        <f>+IFERROR(VLOOKUP(A97,'Pønsjeliste HØP'!A:D,4,FALSE),VLOOKUP(Pønsj!A97,'Pønsj årsoppgjør fjor'!A:D,4,FALSE))</f>
        <v>3350</v>
      </c>
    </row>
    <row r="98" spans="1:5" x14ac:dyDescent="0.25">
      <c r="A98">
        <v>6820399</v>
      </c>
      <c r="B98" s="3">
        <v>326000</v>
      </c>
      <c r="C98">
        <f>+IFERROR(VLOOKUP(A98,'Pønsjeliste HØP'!A:B,2,FALSE),VLOOKUP(Pønsj!A98,'Pønsj årsoppgjør fjor'!A:B,2,FALSE))</f>
        <v>3230</v>
      </c>
      <c r="D98">
        <f>+IFERROR(VLOOKUP(A98,'Pønsjeliste HØP'!A:C,3,FALSE),VLOOKUP(Pønsj!A98,'Pønsj årsoppgjør fjor'!A:C,3,FALSE))</f>
        <v>4303</v>
      </c>
      <c r="E98">
        <f>+IFERROR(VLOOKUP(A98,'Pønsjeliste HØP'!A:D,4,FALSE),VLOOKUP(Pønsj!A98,'Pønsj årsoppgjør fjor'!A:D,4,FALSE))</f>
        <v>3350</v>
      </c>
    </row>
    <row r="99" spans="1:5" x14ac:dyDescent="0.25">
      <c r="A99">
        <v>6820599</v>
      </c>
      <c r="B99" s="3">
        <v>426000</v>
      </c>
      <c r="C99">
        <f>+IFERROR(VLOOKUP(A99,'Pønsjeliste HØP'!A:B,2,FALSE),VLOOKUP(Pønsj!A99,'Pønsj årsoppgjør fjor'!A:B,2,FALSE))</f>
        <v>3230</v>
      </c>
      <c r="D99">
        <f>+IFERROR(VLOOKUP(A99,'Pønsjeliste HØP'!A:C,3,FALSE),VLOOKUP(Pønsj!A99,'Pønsj årsoppgjør fjor'!A:C,3,FALSE))</f>
        <v>4303</v>
      </c>
      <c r="E99">
        <f>+IFERROR(VLOOKUP(A99,'Pønsjeliste HØP'!A:D,4,FALSE),VLOOKUP(Pønsj!A99,'Pønsj årsoppgjør fjor'!A:D,4,FALSE))</f>
        <v>3350</v>
      </c>
    </row>
    <row r="100" spans="1:5" x14ac:dyDescent="0.25">
      <c r="A100">
        <v>6821399</v>
      </c>
      <c r="B100" s="3">
        <v>2711000</v>
      </c>
      <c r="C100">
        <f>+IFERROR(VLOOKUP(A100,'Pønsjeliste HØP'!A:B,2,FALSE),VLOOKUP(Pønsj!A100,'Pønsj årsoppgjør fjor'!A:B,2,FALSE))</f>
        <v>3230</v>
      </c>
      <c r="D100">
        <f>+IFERROR(VLOOKUP(A100,'Pønsjeliste HØP'!A:C,3,FALSE),VLOOKUP(Pønsj!A100,'Pønsj årsoppgjør fjor'!A:C,3,FALSE))</f>
        <v>4303</v>
      </c>
      <c r="E100">
        <f>+IFERROR(VLOOKUP(A100,'Pønsjeliste HØP'!A:D,4,FALSE),VLOOKUP(Pønsj!A100,'Pønsj årsoppgjør fjor'!A:D,4,FALSE))</f>
        <v>3350</v>
      </c>
    </row>
    <row r="101" spans="1:5" x14ac:dyDescent="0.25">
      <c r="A101">
        <v>6830135</v>
      </c>
      <c r="B101" s="3">
        <v>296000</v>
      </c>
      <c r="C101">
        <f>+IFERROR(VLOOKUP(A101,'Pønsjeliste HØP'!A:B,2,FALSE),VLOOKUP(Pønsj!A101,'Pønsj årsoppgjør fjor'!A:B,2,FALSE))</f>
        <v>3230</v>
      </c>
      <c r="D101">
        <f>+IFERROR(VLOOKUP(A101,'Pønsjeliste HØP'!A:C,3,FALSE),VLOOKUP(Pønsj!A101,'Pønsj årsoppgjør fjor'!A:C,3,FALSE))</f>
        <v>4302</v>
      </c>
      <c r="E101">
        <f>+IFERROR(VLOOKUP(A101,'Pønsjeliste HØP'!A:D,4,FALSE),VLOOKUP(Pønsj!A101,'Pønsj årsoppgjør fjor'!A:D,4,FALSE))</f>
        <v>3600</v>
      </c>
    </row>
    <row r="102" spans="1:5" x14ac:dyDescent="0.25">
      <c r="A102">
        <v>6830173</v>
      </c>
      <c r="B102" s="3">
        <v>18000</v>
      </c>
      <c r="C102">
        <f>+IFERROR(VLOOKUP(A102,'Pønsjeliste HØP'!A:B,2,FALSE),VLOOKUP(Pønsj!A102,'Pønsj årsoppgjør fjor'!A:B,2,FALSE))</f>
        <v>3230</v>
      </c>
      <c r="D102">
        <f>+IFERROR(VLOOKUP(A102,'Pønsjeliste HØP'!A:C,3,FALSE),VLOOKUP(Pønsj!A102,'Pønsj årsoppgjør fjor'!A:C,3,FALSE))</f>
        <v>4302</v>
      </c>
      <c r="E102">
        <f>+IFERROR(VLOOKUP(A102,'Pønsjeliste HØP'!A:D,4,FALSE),VLOOKUP(Pønsj!A102,'Pønsj årsoppgjør fjor'!A:D,4,FALSE))</f>
        <v>3601</v>
      </c>
    </row>
    <row r="103" spans="1:5" x14ac:dyDescent="0.25">
      <c r="A103">
        <v>6830178</v>
      </c>
      <c r="B103" s="3">
        <v>60000</v>
      </c>
      <c r="C103">
        <f>+IFERROR(VLOOKUP(A103,'Pønsjeliste HØP'!A:B,2,FALSE),VLOOKUP(Pønsj!A103,'Pønsj årsoppgjør fjor'!A:B,2,FALSE))</f>
        <v>3230</v>
      </c>
      <c r="D103">
        <f>+IFERROR(VLOOKUP(A103,'Pønsjeliste HØP'!A:C,3,FALSE),VLOOKUP(Pønsj!A103,'Pønsj årsoppgjør fjor'!A:C,3,FALSE))</f>
        <v>4302</v>
      </c>
      <c r="E103">
        <f>+IFERROR(VLOOKUP(A103,'Pønsjeliste HØP'!A:D,4,FALSE),VLOOKUP(Pønsj!A103,'Pønsj årsoppgjør fjor'!A:D,4,FALSE))</f>
        <v>3601</v>
      </c>
    </row>
    <row r="104" spans="1:5" x14ac:dyDescent="0.25">
      <c r="A104">
        <v>6830181</v>
      </c>
      <c r="B104" s="3">
        <v>169000</v>
      </c>
      <c r="C104">
        <f>+IFERROR(VLOOKUP(A104,'Pønsjeliste HØP'!A:B,2,FALSE),VLOOKUP(Pønsj!A104,'Pønsj årsoppgjør fjor'!A:B,2,FALSE))</f>
        <v>3230</v>
      </c>
      <c r="D104">
        <f>+IFERROR(VLOOKUP(A104,'Pønsjeliste HØP'!A:C,3,FALSE),VLOOKUP(Pønsj!A104,'Pønsj årsoppgjør fjor'!A:C,3,FALSE))</f>
        <v>4302</v>
      </c>
      <c r="E104">
        <f>+IFERROR(VLOOKUP(A104,'Pønsjeliste HØP'!A:D,4,FALSE),VLOOKUP(Pønsj!A104,'Pønsj årsoppgjør fjor'!A:D,4,FALSE))</f>
        <v>3600</v>
      </c>
    </row>
    <row r="105" spans="1:5" x14ac:dyDescent="0.25">
      <c r="A105">
        <v>6830184</v>
      </c>
      <c r="B105" s="3">
        <v>269000</v>
      </c>
      <c r="C105">
        <f>+IFERROR(VLOOKUP(A105,'Pønsjeliste HØP'!A:B,2,FALSE),VLOOKUP(Pønsj!A105,'Pønsj årsoppgjør fjor'!A:B,2,FALSE))</f>
        <v>3230</v>
      </c>
      <c r="D105">
        <f>+IFERROR(VLOOKUP(A105,'Pønsjeliste HØP'!A:C,3,FALSE),VLOOKUP(Pønsj!A105,'Pønsj årsoppgjør fjor'!A:C,3,FALSE))</f>
        <v>4302</v>
      </c>
      <c r="E105">
        <f>+IFERROR(VLOOKUP(A105,'Pønsjeliste HØP'!A:D,4,FALSE),VLOOKUP(Pønsj!A105,'Pønsj årsoppgjør fjor'!A:D,4,FALSE))</f>
        <v>3601</v>
      </c>
    </row>
    <row r="106" spans="1:5" x14ac:dyDescent="0.25">
      <c r="A106">
        <v>6830194</v>
      </c>
      <c r="B106" s="3">
        <v>-98000</v>
      </c>
      <c r="C106">
        <v>3230</v>
      </c>
      <c r="D106">
        <v>4303</v>
      </c>
      <c r="E106">
        <v>3601</v>
      </c>
    </row>
    <row r="107" spans="1:5" x14ac:dyDescent="0.25">
      <c r="A107">
        <v>6830195</v>
      </c>
      <c r="B107" s="3">
        <v>145000</v>
      </c>
      <c r="C107" s="74">
        <v>3230</v>
      </c>
      <c r="D107" s="74">
        <v>4302</v>
      </c>
      <c r="E107" s="74">
        <v>3600</v>
      </c>
    </row>
    <row r="108" spans="1:5" x14ac:dyDescent="0.25">
      <c r="A108">
        <v>6830199</v>
      </c>
      <c r="B108" s="3">
        <v>5192000</v>
      </c>
      <c r="C108">
        <f>+IFERROR(VLOOKUP(A108,'Pønsjeliste HØP'!A:B,2,FALSE),VLOOKUP(Pønsj!A108,'Pønsj årsoppgjør fjor'!A:B,2,FALSE))</f>
        <v>3230</v>
      </c>
      <c r="D108">
        <f>+IFERROR(VLOOKUP(A108,'Pønsjeliste HØP'!A:C,3,FALSE),VLOOKUP(Pønsj!A108,'Pønsj årsoppgjør fjor'!A:C,3,FALSE))</f>
        <v>4303</v>
      </c>
      <c r="E108">
        <f>+IFERROR(VLOOKUP(A108,'Pønsjeliste HØP'!A:D,4,FALSE),VLOOKUP(Pønsj!A108,'Pønsj årsoppgjør fjor'!A:D,4,FALSE))</f>
        <v>3601</v>
      </c>
    </row>
    <row r="109" spans="1:5" x14ac:dyDescent="0.25">
      <c r="A109">
        <v>6830803</v>
      </c>
      <c r="B109" s="3">
        <v>150000</v>
      </c>
      <c r="C109" s="74">
        <v>3230</v>
      </c>
      <c r="D109" s="74">
        <v>4305</v>
      </c>
      <c r="E109" s="74">
        <v>3332</v>
      </c>
    </row>
    <row r="110" spans="1:5" x14ac:dyDescent="0.25">
      <c r="A110">
        <v>6830815</v>
      </c>
      <c r="B110" s="3">
        <v>-187000</v>
      </c>
      <c r="C110" s="74">
        <v>3230</v>
      </c>
      <c r="D110" s="74">
        <v>4305</v>
      </c>
      <c r="E110" s="74">
        <v>3332</v>
      </c>
    </row>
    <row r="111" spans="1:5" x14ac:dyDescent="0.25">
      <c r="A111">
        <v>6830817</v>
      </c>
      <c r="B111" s="3">
        <v>650000</v>
      </c>
      <c r="C111">
        <f>+IFERROR(VLOOKUP(A111,'Pønsjeliste HØP'!A:B,2,FALSE),VLOOKUP(Pønsj!A111,'Pønsj årsoppgjør fjor'!A:B,2,FALSE))</f>
        <v>3230</v>
      </c>
      <c r="D111">
        <f>+IFERROR(VLOOKUP(A111,'Pønsjeliste HØP'!A:C,3,FALSE),VLOOKUP(Pønsj!A111,'Pønsj årsoppgjør fjor'!A:C,3,FALSE))</f>
        <v>4305</v>
      </c>
      <c r="E111">
        <f>+IFERROR(VLOOKUP(A111,'Pønsjeliste HØP'!A:D,4,FALSE),VLOOKUP(Pønsj!A111,'Pønsj årsoppgjør fjor'!A:D,4,FALSE))</f>
        <v>3332</v>
      </c>
    </row>
    <row r="112" spans="1:5" x14ac:dyDescent="0.25">
      <c r="A112">
        <v>6830899</v>
      </c>
      <c r="B112" s="3">
        <v>406000</v>
      </c>
      <c r="C112">
        <f>+IFERROR(VLOOKUP(A112,'Pønsjeliste HØP'!A:B,2,FALSE),VLOOKUP(Pønsj!A112,'Pønsj årsoppgjør fjor'!A:B,2,FALSE))</f>
        <v>3230</v>
      </c>
      <c r="D112">
        <f>+IFERROR(VLOOKUP(A112,'Pønsjeliste HØP'!A:C,3,FALSE),VLOOKUP(Pønsj!A112,'Pønsj årsoppgjør fjor'!A:C,3,FALSE))</f>
        <v>4305</v>
      </c>
      <c r="E112">
        <f>+IFERROR(VLOOKUP(A112,'Pønsjeliste HØP'!A:D,4,FALSE),VLOOKUP(Pønsj!A112,'Pønsj årsoppgjør fjor'!A:D,4,FALSE))</f>
        <v>3340</v>
      </c>
    </row>
    <row r="113" spans="1:5" x14ac:dyDescent="0.25">
      <c r="A113">
        <v>6831499</v>
      </c>
      <c r="B113" s="3">
        <v>3000000</v>
      </c>
      <c r="C113">
        <f>+IFERROR(VLOOKUP(A113,'Pønsjeliste HØP'!A:B,2,FALSE),VLOOKUP(Pønsj!A113,'Pønsj årsoppgjør fjor'!A:B,2,FALSE))</f>
        <v>3230</v>
      </c>
      <c r="D113">
        <f>+IFERROR(VLOOKUP(A113,'Pønsjeliste HØP'!A:C,3,FALSE),VLOOKUP(Pønsj!A113,'Pønsj årsoppgjør fjor'!A:C,3,FALSE))</f>
        <v>4302</v>
      </c>
      <c r="E113">
        <f>+IFERROR(VLOOKUP(A113,'Pønsjeliste HØP'!A:D,4,FALSE),VLOOKUP(Pønsj!A113,'Pønsj årsoppgjør fjor'!A:D,4,FALSE))</f>
        <v>3601</v>
      </c>
    </row>
    <row r="114" spans="1:5" x14ac:dyDescent="0.25">
      <c r="A114">
        <v>6831599</v>
      </c>
      <c r="B114" s="3">
        <v>1876000</v>
      </c>
      <c r="C114">
        <f>+IFERROR(VLOOKUP(A114,'Pønsjeliste HØP'!A:B,2,FALSE),VLOOKUP(Pønsj!A114,'Pønsj årsoppgjør fjor'!A:B,2,FALSE))</f>
        <v>3230</v>
      </c>
      <c r="D114">
        <f>+IFERROR(VLOOKUP(A114,'Pønsjeliste HØP'!A:C,3,FALSE),VLOOKUP(Pønsj!A114,'Pønsj årsoppgjør fjor'!A:C,3,FALSE))</f>
        <v>4303</v>
      </c>
      <c r="E114">
        <f>+IFERROR(VLOOKUP(A114,'Pønsjeliste HØP'!A:D,4,FALSE),VLOOKUP(Pønsj!A114,'Pønsj årsoppgjør fjor'!A:D,4,FALSE))</f>
        <v>3350</v>
      </c>
    </row>
    <row r="115" spans="1:5" x14ac:dyDescent="0.25">
      <c r="A115">
        <v>6831699</v>
      </c>
      <c r="B115" s="3">
        <v>2473000</v>
      </c>
      <c r="C115">
        <f>+IFERROR(VLOOKUP(A115,'Pønsjeliste HØP'!A:B,2,FALSE),VLOOKUP(Pønsj!A115,'Pønsj årsoppgjør fjor'!A:B,2,FALSE))</f>
        <v>3230</v>
      </c>
      <c r="D115">
        <f>+IFERROR(VLOOKUP(A115,'Pønsjeliste HØP'!A:C,3,FALSE),VLOOKUP(Pønsj!A115,'Pønsj årsoppgjør fjor'!A:C,3,FALSE))</f>
        <v>4303</v>
      </c>
      <c r="E115">
        <f>+IFERROR(VLOOKUP(A115,'Pønsjeliste HØP'!A:D,4,FALSE),VLOOKUP(Pønsj!A115,'Pønsj årsoppgjør fjor'!A:D,4,FALSE))</f>
        <v>3601</v>
      </c>
    </row>
    <row r="116" spans="1:5" x14ac:dyDescent="0.25">
      <c r="A116">
        <v>6840199</v>
      </c>
      <c r="B116" s="3">
        <v>2117000</v>
      </c>
      <c r="C116">
        <f>+IFERROR(VLOOKUP(A116,'Pønsjeliste HØP'!A:B,2,FALSE),VLOOKUP(Pønsj!A116,'Pønsj årsoppgjør fjor'!A:B,2,FALSE))</f>
        <v>3230</v>
      </c>
      <c r="D116">
        <f>+IFERROR(VLOOKUP(A116,'Pønsjeliste HØP'!A:C,3,FALSE),VLOOKUP(Pønsj!A116,'Pønsj årsoppgjør fjor'!A:C,3,FALSE))</f>
        <v>4303</v>
      </c>
      <c r="E116">
        <f>+IFERROR(VLOOKUP(A116,'Pønsjeliste HØP'!A:D,4,FALSE),VLOOKUP(Pønsj!A116,'Pønsj årsoppgjør fjor'!A:D,4,FALSE))</f>
        <v>3601</v>
      </c>
    </row>
    <row r="117" spans="1:5" x14ac:dyDescent="0.25">
      <c r="A117">
        <v>6860199</v>
      </c>
      <c r="B117" s="3">
        <v>1009000</v>
      </c>
      <c r="C117">
        <f>+IFERROR(VLOOKUP(A117,'Pønsjeliste HØP'!A:B,2,FALSE),VLOOKUP(Pønsj!A117,'Pønsj årsoppgjør fjor'!A:B,2,FALSE))</f>
        <v>3230</v>
      </c>
      <c r="D117">
        <f>+IFERROR(VLOOKUP(A117,'Pønsjeliste HØP'!A:C,3,FALSE),VLOOKUP(Pønsj!A117,'Pønsj årsoppgjør fjor'!A:C,3,FALSE))</f>
        <v>4304</v>
      </c>
      <c r="E117">
        <f>+IFERROR(VLOOKUP(A117,'Pønsjeliste HØP'!A:D,4,FALSE),VLOOKUP(Pønsj!A117,'Pønsj årsoppgjør fjor'!A:D,4,FALSE))</f>
        <v>3930</v>
      </c>
    </row>
    <row r="118" spans="1:5" x14ac:dyDescent="0.25">
      <c r="A118">
        <v>6860501</v>
      </c>
      <c r="B118" s="3">
        <v>1028000</v>
      </c>
      <c r="C118" s="74">
        <v>3230</v>
      </c>
      <c r="D118" s="74">
        <v>4304</v>
      </c>
      <c r="E118" s="74">
        <v>3930</v>
      </c>
    </row>
    <row r="119" spans="1:5" x14ac:dyDescent="0.25">
      <c r="A119">
        <v>6860799</v>
      </c>
      <c r="B119" s="3">
        <v>330000</v>
      </c>
      <c r="C119">
        <f>+IFERROR(VLOOKUP(A119,'Pønsjeliste HØP'!A:B,2,FALSE),VLOOKUP(Pønsj!A119,'Pønsj årsoppgjør fjor'!A:B,2,FALSE))</f>
        <v>3230</v>
      </c>
      <c r="D119">
        <f>+IFERROR(VLOOKUP(A119,'Pønsjeliste HØP'!A:C,3,FALSE),VLOOKUP(Pønsj!A119,'Pønsj årsoppgjør fjor'!A:C,3,FALSE))</f>
        <v>4304</v>
      </c>
      <c r="E119">
        <f>+IFERROR(VLOOKUP(A119,'Pønsjeliste HØP'!A:D,4,FALSE),VLOOKUP(Pønsj!A119,'Pønsj årsoppgjør fjor'!A:D,4,FALSE))</f>
        <v>3930</v>
      </c>
    </row>
    <row r="120" spans="1:5" x14ac:dyDescent="0.25">
      <c r="A120">
        <v>6860899</v>
      </c>
      <c r="B120" s="3">
        <v>1083000</v>
      </c>
      <c r="C120">
        <f>+IFERROR(VLOOKUP(A120,'Pønsjeliste HØP'!A:B,2,FALSE),VLOOKUP(Pønsj!A120,'Pønsj årsoppgjør fjor'!A:B,2,FALSE))</f>
        <v>3230</v>
      </c>
      <c r="D120">
        <f>+IFERROR(VLOOKUP(A120,'Pønsjeliste HØP'!A:C,3,FALSE),VLOOKUP(Pønsj!A120,'Pønsj årsoppgjør fjor'!A:C,3,FALSE))</f>
        <v>4304</v>
      </c>
      <c r="E120">
        <f>+IFERROR(VLOOKUP(A120,'Pønsjeliste HØP'!A:D,4,FALSE),VLOOKUP(Pønsj!A120,'Pønsj årsoppgjør fjor'!A:D,4,FALSE))</f>
        <v>3930</v>
      </c>
    </row>
    <row r="121" spans="1:5" x14ac:dyDescent="0.25">
      <c r="A121">
        <v>6861399</v>
      </c>
      <c r="B121" s="3">
        <v>13350000</v>
      </c>
      <c r="C121">
        <f>+IFERROR(VLOOKUP(A121,'Pønsjeliste HØP'!A:B,2,FALSE),VLOOKUP(Pønsj!A121,'Pønsj årsoppgjør fjor'!A:B,2,FALSE))</f>
        <v>3230</v>
      </c>
      <c r="D121">
        <f>+IFERROR(VLOOKUP(A121,'Pønsjeliste HØP'!A:C,3,FALSE),VLOOKUP(Pønsj!A121,'Pønsj årsoppgjør fjor'!A:C,3,FALSE))</f>
        <v>4304</v>
      </c>
      <c r="E121">
        <f>+IFERROR(VLOOKUP(A121,'Pønsjeliste HØP'!A:D,4,FALSE),VLOOKUP(Pønsj!A121,'Pønsj årsoppgjør fjor'!A:D,4,FALSE))</f>
        <v>3930</v>
      </c>
    </row>
    <row r="122" spans="1:5" x14ac:dyDescent="0.25">
      <c r="A122">
        <v>6861401</v>
      </c>
      <c r="B122" s="3">
        <v>72000</v>
      </c>
      <c r="C122" s="74">
        <v>3280</v>
      </c>
      <c r="D122" s="74">
        <v>4304</v>
      </c>
      <c r="E122" s="74">
        <v>3930</v>
      </c>
    </row>
    <row r="123" spans="1:5" x14ac:dyDescent="0.25">
      <c r="A123">
        <v>6861699</v>
      </c>
      <c r="B123" s="3">
        <v>20000</v>
      </c>
      <c r="C123">
        <f>+IFERROR(VLOOKUP(A123,'Pønsjeliste HØP'!A:B,2,FALSE),VLOOKUP(Pønsj!A123,'Pønsj årsoppgjør fjor'!A:B,2,FALSE))</f>
        <v>3230</v>
      </c>
      <c r="D123">
        <f>+IFERROR(VLOOKUP(A123,'Pønsjeliste HØP'!A:C,3,FALSE),VLOOKUP(Pønsj!A123,'Pønsj årsoppgjør fjor'!A:C,3,FALSE))</f>
        <v>4304</v>
      </c>
      <c r="E123">
        <f>+IFERROR(VLOOKUP(A123,'Pønsjeliste HØP'!A:D,4,FALSE),VLOOKUP(Pønsj!A123,'Pønsj årsoppgjør fjor'!A:D,4,FALSE))</f>
        <v>3930</v>
      </c>
    </row>
    <row r="124" spans="1:5" x14ac:dyDescent="0.25">
      <c r="A124">
        <v>6863499</v>
      </c>
      <c r="B124" s="3">
        <v>893000</v>
      </c>
      <c r="C124">
        <f>+IFERROR(VLOOKUP(A124,'Pønsjeliste HØP'!A:B,2,FALSE),VLOOKUP(Pønsj!A124,'Pønsj årsoppgjør fjor'!A:B,2,FALSE))</f>
        <v>3230</v>
      </c>
      <c r="D124">
        <f>+IFERROR(VLOOKUP(A124,'Pønsjeliste HØP'!A:C,3,FALSE),VLOOKUP(Pønsj!A124,'Pønsj årsoppgjør fjor'!A:C,3,FALSE))</f>
        <v>4303</v>
      </c>
      <c r="E124">
        <f>+IFERROR(VLOOKUP(A124,'Pønsjeliste HØP'!A:D,4,FALSE),VLOOKUP(Pønsj!A124,'Pønsj årsoppgjør fjor'!A:D,4,FALSE))</f>
        <v>3350</v>
      </c>
    </row>
    <row r="125" spans="1:5" x14ac:dyDescent="0.25">
      <c r="A125">
        <v>6910157</v>
      </c>
      <c r="B125" s="3">
        <v>3130000</v>
      </c>
      <c r="C125">
        <f>+IFERROR(VLOOKUP(A125,'Pønsjeliste HØP'!A:B,2,FALSE),VLOOKUP(Pønsj!A125,'Pønsj årsoppgjør fjor'!A:B,2,FALSE))</f>
        <v>3230</v>
      </c>
      <c r="D125">
        <f>+IFERROR(VLOOKUP(A125,'Pønsjeliste HØP'!A:C,3,FALSE),VLOOKUP(Pønsj!A125,'Pønsj årsoppgjør fjor'!A:C,3,FALSE))</f>
        <v>4200</v>
      </c>
      <c r="E125">
        <f>+IFERROR(VLOOKUP(A125,'Pønsjeliste HØP'!A:D,4,FALSE),VLOOKUP(Pønsj!A125,'Pønsj årsoppgjør fjor'!A:D,4,FALSE))</f>
        <v>3151</v>
      </c>
    </row>
    <row r="126" spans="1:5" x14ac:dyDescent="0.25">
      <c r="A126">
        <v>7506099</v>
      </c>
      <c r="B126" s="3">
        <v>13666000</v>
      </c>
      <c r="C126">
        <f>+IFERROR(VLOOKUP(A126,'Pønsjeliste HØP'!A:B,2,FALSE),VLOOKUP(Pønsj!A126,'Pønsj årsoppgjør fjor'!A:B,2,FALSE))</f>
        <v>3230</v>
      </c>
      <c r="D126">
        <f>+IFERROR(VLOOKUP(A126,'Pønsjeliste HØP'!A:C,3,FALSE),VLOOKUP(Pønsj!A126,'Pønsj årsoppgjør fjor'!A:C,3,FALSE))</f>
        <v>4203</v>
      </c>
      <c r="E126">
        <f>+IFERROR(VLOOKUP(A126,'Pønsjeliste HØP'!A:D,4,FALSE),VLOOKUP(Pønsj!A126,'Pønsj årsoppgjør fjor'!A:D,4,FALSE))</f>
        <v>3530</v>
      </c>
    </row>
    <row r="127" spans="1:5" x14ac:dyDescent="0.25">
      <c r="A127">
        <v>7507099</v>
      </c>
      <c r="B127" s="3">
        <v>-1691000</v>
      </c>
      <c r="C127">
        <f>+IFERROR(VLOOKUP(A127,'Pønsjeliste HØP'!A:B,2,FALSE),VLOOKUP(Pønsj!A127,'Pønsj årsoppgjør fjor'!A:B,2,FALSE))</f>
        <v>3230</v>
      </c>
      <c r="D127">
        <f>+IFERROR(VLOOKUP(A127,'Pønsjeliste HØP'!A:C,3,FALSE),VLOOKUP(Pønsj!A127,'Pønsj årsoppgjør fjor'!A:C,3,FALSE))</f>
        <v>4203</v>
      </c>
      <c r="E127">
        <f>+IFERROR(VLOOKUP(A127,'Pønsjeliste HØP'!A:D,4,FALSE),VLOOKUP(Pønsj!A127,'Pønsj årsoppgjør fjor'!A:D,4,FALSE))</f>
        <v>3550</v>
      </c>
    </row>
    <row r="128" spans="1:5" x14ac:dyDescent="0.25">
      <c r="A128">
        <v>7507199</v>
      </c>
      <c r="B128" s="3">
        <v>5000000</v>
      </c>
      <c r="C128">
        <f>+IFERROR(VLOOKUP(A128,'Pønsjeliste HØP'!A:B,2,FALSE),VLOOKUP(Pønsj!A128,'Pønsj årsoppgjør fjor'!A:B,2,FALSE))</f>
        <v>3230</v>
      </c>
      <c r="D128">
        <f>+IFERROR(VLOOKUP(A128,'Pønsjeliste HØP'!A:C,3,FALSE),VLOOKUP(Pønsj!A128,'Pønsj årsoppgjør fjor'!A:C,3,FALSE))</f>
        <v>4203</v>
      </c>
      <c r="E128">
        <f>+IFERROR(VLOOKUP(A128,'Pønsjeliste HØP'!A:D,4,FALSE),VLOOKUP(Pønsj!A128,'Pønsj årsoppgjør fjor'!A:D,4,FALSE))</f>
        <v>3533</v>
      </c>
    </row>
    <row r="129" spans="1:5" x14ac:dyDescent="0.25">
      <c r="A129">
        <v>7507699</v>
      </c>
      <c r="B129" s="3">
        <v>1556000</v>
      </c>
      <c r="C129">
        <f>+IFERROR(VLOOKUP(A129,'Pønsjeliste HØP'!A:B,2,FALSE),VLOOKUP(Pønsj!A129,'Pønsj årsoppgjør fjor'!A:B,2,FALSE))</f>
        <v>3230</v>
      </c>
      <c r="D129">
        <f>+IFERROR(VLOOKUP(A129,'Pønsjeliste HØP'!A:C,3,FALSE),VLOOKUP(Pønsj!A129,'Pønsj årsoppgjør fjor'!A:C,3,FALSE))</f>
        <v>4203</v>
      </c>
      <c r="E129">
        <f>+IFERROR(VLOOKUP(A129,'Pønsjeliste HØP'!A:D,4,FALSE),VLOOKUP(Pønsj!A129,'Pønsj årsoppgjør fjor'!A:D,4,FALSE))</f>
        <v>3530</v>
      </c>
    </row>
    <row r="130" spans="1:5" x14ac:dyDescent="0.25">
      <c r="A130">
        <v>7507999</v>
      </c>
      <c r="B130" s="3">
        <v>2590000</v>
      </c>
      <c r="C130">
        <f>+IFERROR(VLOOKUP(A130,'Pønsjeliste HØP'!A:B,2,FALSE),VLOOKUP(Pønsj!A130,'Pønsj årsoppgjør fjor'!A:B,2,FALSE))</f>
        <v>3230</v>
      </c>
      <c r="D130">
        <f>+IFERROR(VLOOKUP(A130,'Pønsjeliste HØP'!A:C,3,FALSE),VLOOKUP(Pønsj!A130,'Pønsj årsoppgjør fjor'!A:C,3,FALSE))</f>
        <v>4203</v>
      </c>
      <c r="E130">
        <f>+IFERROR(VLOOKUP(A130,'Pønsjeliste HØP'!A:D,4,FALSE),VLOOKUP(Pønsj!A130,'Pønsj årsoppgjør fjor'!A:D,4,FALSE))</f>
        <v>3530</v>
      </c>
    </row>
    <row r="131" spans="1:5" x14ac:dyDescent="0.25">
      <c r="A131">
        <v>7508499</v>
      </c>
      <c r="B131" s="3">
        <v>7549000</v>
      </c>
      <c r="C131">
        <f>+IFERROR(VLOOKUP(A131,'Pønsjeliste HØP'!A:B,2,FALSE),VLOOKUP(Pønsj!A131,'Pønsj årsoppgjør fjor'!A:B,2,FALSE))</f>
        <v>3230</v>
      </c>
      <c r="D131">
        <f>+IFERROR(VLOOKUP(A131,'Pønsjeliste HØP'!A:C,3,FALSE),VLOOKUP(Pønsj!A131,'Pønsj årsoppgjør fjor'!A:C,3,FALSE))</f>
        <v>4202</v>
      </c>
      <c r="E131">
        <f>+IFERROR(VLOOKUP(A131,'Pønsjeliste HØP'!A:D,4,FALSE),VLOOKUP(Pønsj!A131,'Pønsj årsoppgjør fjor'!A:D,4,FALSE))</f>
        <v>3530</v>
      </c>
    </row>
    <row r="132" spans="1:5" x14ac:dyDescent="0.25">
      <c r="A132">
        <v>7508701</v>
      </c>
      <c r="B132" s="3">
        <v>-44000</v>
      </c>
      <c r="C132" s="74">
        <v>3270</v>
      </c>
      <c r="D132" s="74">
        <v>4202</v>
      </c>
      <c r="E132" s="74">
        <v>3530</v>
      </c>
    </row>
    <row r="133" spans="1:5" x14ac:dyDescent="0.25">
      <c r="A133">
        <v>7509411</v>
      </c>
      <c r="B133" s="3">
        <v>826000</v>
      </c>
      <c r="C133">
        <f>+IFERROR(VLOOKUP(A133,'Pønsjeliste HØP'!A:B,2,FALSE),VLOOKUP(Pønsj!A133,'Pønsj årsoppgjør fjor'!A:B,2,FALSE))</f>
        <v>3230</v>
      </c>
      <c r="D133">
        <f>+IFERROR(VLOOKUP(A133,'Pønsjeliste HØP'!A:C,3,FALSE),VLOOKUP(Pønsj!A133,'Pønsj årsoppgjør fjor'!A:C,3,FALSE))</f>
        <v>4302</v>
      </c>
      <c r="E133">
        <f>+IFERROR(VLOOKUP(A133,'Pønsjeliste HØP'!A:D,4,FALSE),VLOOKUP(Pønsj!A133,'Pønsj årsoppgjør fjor'!A:D,4,FALSE))</f>
        <v>3332</v>
      </c>
    </row>
    <row r="134" spans="1:5" x14ac:dyDescent="0.25">
      <c r="A134">
        <v>7509510</v>
      </c>
      <c r="B134" s="3">
        <v>1505000</v>
      </c>
      <c r="C134" s="74">
        <v>3230</v>
      </c>
      <c r="D134" s="74">
        <v>4203</v>
      </c>
      <c r="E134" s="74">
        <v>3530</v>
      </c>
    </row>
    <row r="135" spans="1:5" x14ac:dyDescent="0.25">
      <c r="A135">
        <v>7580099</v>
      </c>
      <c r="B135" s="3">
        <v>50000</v>
      </c>
      <c r="C135">
        <f>+IFERROR(VLOOKUP(A135,'Pønsjeliste HØP'!A:B,2,FALSE),VLOOKUP(Pønsj!A135,'Pønsj årsoppgjør fjor'!A:B,2,FALSE))</f>
        <v>3230</v>
      </c>
      <c r="D135">
        <f>+IFERROR(VLOOKUP(A135,'Pønsjeliste HØP'!A:C,3,FALSE),VLOOKUP(Pønsj!A135,'Pønsj årsoppgjør fjor'!A:C,3,FALSE))</f>
        <v>4200</v>
      </c>
      <c r="E135">
        <f>+IFERROR(VLOOKUP(A135,'Pønsjeliste HØP'!A:D,4,FALSE),VLOOKUP(Pønsj!A135,'Pønsj årsoppgjør fjor'!A:D,4,FALSE))</f>
        <v>3151</v>
      </c>
    </row>
    <row r="136" spans="1:5" x14ac:dyDescent="0.25">
      <c r="A136">
        <v>7580307</v>
      </c>
      <c r="B136" s="3">
        <v>-3118000</v>
      </c>
      <c r="C136">
        <f>+IFERROR(VLOOKUP(A136,'Pønsjeliste HØP'!A:B,2,FALSE),VLOOKUP(Pønsj!A136,'Pønsj årsoppgjør fjor'!A:B,2,FALSE))</f>
        <v>3770</v>
      </c>
      <c r="D136">
        <f>+IFERROR(VLOOKUP(A136,'Pønsjeliste HØP'!A:C,3,FALSE),VLOOKUP(Pønsj!A136,'Pønsj årsoppgjør fjor'!A:C,3,FALSE))</f>
        <v>4200</v>
      </c>
      <c r="E136">
        <f>+IFERROR(VLOOKUP(A136,'Pønsjeliste HØP'!A:D,4,FALSE),VLOOKUP(Pønsj!A136,'Pønsj årsoppgjør fjor'!A:D,4,FALSE))</f>
        <v>3332</v>
      </c>
    </row>
    <row r="137" spans="1:5" x14ac:dyDescent="0.25">
      <c r="A137">
        <v>7602199</v>
      </c>
      <c r="B137" s="3">
        <v>2497000</v>
      </c>
      <c r="C137">
        <f>+IFERROR(VLOOKUP(A137,'Pønsjeliste HØP'!A:B,2,FALSE),VLOOKUP(Pønsj!A137,'Pønsj årsoppgjør fjor'!A:B,2,FALSE))</f>
        <v>3230</v>
      </c>
      <c r="D137">
        <f>+IFERROR(VLOOKUP(A137,'Pønsjeliste HØP'!A:C,3,FALSE),VLOOKUP(Pønsj!A137,'Pønsj årsoppgjør fjor'!A:C,3,FALSE))</f>
        <v>4201</v>
      </c>
      <c r="E137">
        <f>+IFERROR(VLOOKUP(A137,'Pønsjeliste HØP'!A:D,4,FALSE),VLOOKUP(Pønsj!A137,'Pønsj årsoppgjør fjor'!A:D,4,FALSE))</f>
        <v>3450</v>
      </c>
    </row>
    <row r="138" spans="1:5" x14ac:dyDescent="0.25">
      <c r="A138">
        <v>7702125</v>
      </c>
      <c r="B138" s="3">
        <v>5614000</v>
      </c>
      <c r="C138">
        <f>+IFERROR(VLOOKUP(A138,'Pønsjeliste HØP'!A:B,2,FALSE),VLOOKUP(Pønsj!A138,'Pønsj årsoppgjør fjor'!A:B,2,FALSE))</f>
        <v>3230</v>
      </c>
      <c r="D138">
        <f>+IFERROR(VLOOKUP(A138,'Pønsjeliste HØP'!A:C,3,FALSE),VLOOKUP(Pønsj!A138,'Pønsj årsoppgjør fjor'!A:C,3,FALSE))</f>
        <v>4202</v>
      </c>
      <c r="E138">
        <f>+IFERROR(VLOOKUP(A138,'Pønsjeliste HØP'!A:D,4,FALSE),VLOOKUP(Pønsj!A138,'Pønsj årsoppgjør fjor'!A:D,4,FALSE))</f>
        <v>3450</v>
      </c>
    </row>
    <row r="139" spans="1:5" x14ac:dyDescent="0.25">
      <c r="A139">
        <v>7702299</v>
      </c>
      <c r="B139" s="3">
        <v>1000000</v>
      </c>
      <c r="C139">
        <f>+IFERROR(VLOOKUP(A139,'Pønsjeliste HØP'!A:B,2,FALSE),VLOOKUP(Pønsj!A139,'Pønsj årsoppgjør fjor'!A:B,2,FALSE))</f>
        <v>3230</v>
      </c>
      <c r="D139">
        <f>+IFERROR(VLOOKUP(A139,'Pønsjeliste HØP'!A:C,3,FALSE),VLOOKUP(Pønsj!A139,'Pønsj årsoppgjør fjor'!A:C,3,FALSE))</f>
        <v>4202</v>
      </c>
      <c r="E139">
        <f>+IFERROR(VLOOKUP(A139,'Pønsjeliste HØP'!A:D,4,FALSE),VLOOKUP(Pønsj!A139,'Pønsj årsoppgjør fjor'!A:D,4,FALSE))</f>
        <v>3530</v>
      </c>
    </row>
    <row r="140" spans="1:5" x14ac:dyDescent="0.25">
      <c r="A140">
        <v>7702399</v>
      </c>
      <c r="B140" s="3">
        <v>9828000</v>
      </c>
      <c r="C140">
        <f>+IFERROR(VLOOKUP(A140,'Pønsjeliste HØP'!A:B,2,FALSE),VLOOKUP(Pønsj!A140,'Pønsj årsoppgjør fjor'!A:B,2,FALSE))</f>
        <v>3230</v>
      </c>
      <c r="D140">
        <f>+IFERROR(VLOOKUP(A140,'Pønsjeliste HØP'!A:C,3,FALSE),VLOOKUP(Pønsj!A140,'Pønsj årsoppgjør fjor'!A:C,3,FALSE))</f>
        <v>4202</v>
      </c>
      <c r="E140">
        <f>+IFERROR(VLOOKUP(A140,'Pønsjeliste HØP'!A:D,4,FALSE),VLOOKUP(Pønsj!A140,'Pønsj årsoppgjør fjor'!A:D,4,FALSE))</f>
        <v>3530</v>
      </c>
    </row>
    <row r="141" spans="1:5" x14ac:dyDescent="0.25">
      <c r="A141">
        <v>7709199</v>
      </c>
      <c r="B141" s="3">
        <v>2082000</v>
      </c>
      <c r="C141">
        <f>+IFERROR(VLOOKUP(A141,'Pønsjeliste HØP'!A:B,2,FALSE),VLOOKUP(Pønsj!A141,'Pønsj årsoppgjør fjor'!A:B,2,FALSE))</f>
        <v>3230</v>
      </c>
      <c r="D141">
        <f>+IFERROR(VLOOKUP(A141,'Pønsjeliste HØP'!A:C,3,FALSE),VLOOKUP(Pønsj!A141,'Pønsj årsoppgjør fjor'!A:C,3,FALSE))</f>
        <v>4202</v>
      </c>
      <c r="E141">
        <f>+IFERROR(VLOOKUP(A141,'Pønsjeliste HØP'!A:D,4,FALSE),VLOOKUP(Pønsj!A141,'Pønsj årsoppgjør fjor'!A:D,4,FALSE))</f>
        <v>3530</v>
      </c>
    </row>
    <row r="142" spans="1:5" x14ac:dyDescent="0.25">
      <c r="A142">
        <v>7806299</v>
      </c>
      <c r="B142" s="3">
        <v>901000</v>
      </c>
      <c r="C142">
        <f>+IFERROR(VLOOKUP(A142,'Pønsjeliste HØP'!A:B,2,FALSE),VLOOKUP(Pønsj!A142,'Pønsj årsoppgjør fjor'!A:B,2,FALSE))</f>
        <v>3230</v>
      </c>
      <c r="D142">
        <f>+IFERROR(VLOOKUP(A142,'Pønsjeliste HØP'!A:C,3,FALSE),VLOOKUP(Pønsj!A142,'Pønsj årsoppgjør fjor'!A:C,3,FALSE))</f>
        <v>4204</v>
      </c>
      <c r="E142">
        <f>+IFERROR(VLOOKUP(A142,'Pønsjeliste HØP'!A:D,4,FALSE),VLOOKUP(Pønsj!A142,'Pønsj årsoppgjør fjor'!A:D,4,FALSE))</f>
        <v>3550</v>
      </c>
    </row>
    <row r="143" spans="1:5" x14ac:dyDescent="0.25">
      <c r="A143">
        <v>7807799</v>
      </c>
      <c r="B143" s="3">
        <v>142000</v>
      </c>
      <c r="C143">
        <f>+IFERROR(VLOOKUP(A143,'Pønsjeliste HØP'!A:B,2,FALSE),VLOOKUP(Pønsj!A143,'Pønsj årsoppgjør fjor'!A:B,2,FALSE))</f>
        <v>3230</v>
      </c>
      <c r="D143">
        <f>+IFERROR(VLOOKUP(A143,'Pønsjeliste HØP'!A:C,3,FALSE),VLOOKUP(Pønsj!A143,'Pønsj årsoppgjør fjor'!A:C,3,FALSE))</f>
        <v>4204</v>
      </c>
      <c r="E143">
        <f>+IFERROR(VLOOKUP(A143,'Pønsjeliste HØP'!A:D,4,FALSE),VLOOKUP(Pønsj!A143,'Pønsj årsoppgjør fjor'!A:D,4,FALSE))</f>
        <v>3550</v>
      </c>
    </row>
    <row r="144" spans="1:5" x14ac:dyDescent="0.25">
      <c r="A144">
        <v>5610199</v>
      </c>
      <c r="B144" s="3">
        <v>1949000</v>
      </c>
      <c r="C144">
        <f>+IFERROR(VLOOKUP(A144,'Pønsjeliste HØP'!A:B,2,FALSE),VLOOKUP(Pønsj!A144,'Pønsj årsoppgjør fjor'!A:B,2,FALSE))</f>
        <v>3230</v>
      </c>
      <c r="D144">
        <f>+IFERROR(VLOOKUP(A144,'Pønsjeliste HØP'!A:C,3,FALSE),VLOOKUP(Pønsj!A144,'Pønsj årsoppgjør fjor'!A:C,3,FALSE))</f>
        <v>5040</v>
      </c>
      <c r="E144">
        <f>+IFERROR(VLOOKUP(A144,'Pønsjeliste HØP'!A:D,4,FALSE),VLOOKUP(Pønsj!A144,'Pønsj årsoppgjør fjor'!A:D,4,FALSE))</f>
        <v>3858</v>
      </c>
    </row>
    <row r="145" spans="1:5" x14ac:dyDescent="0.25">
      <c r="A145">
        <v>5610401</v>
      </c>
      <c r="B145" s="3">
        <v>941000</v>
      </c>
      <c r="C145">
        <f>+IFERROR(VLOOKUP(A145,'Pønsjeliste HØP'!A:B,2,FALSE),VLOOKUP(Pønsj!A145,'Pønsj årsoppgjør fjor'!A:B,2,FALSE))</f>
        <v>3230</v>
      </c>
      <c r="D145">
        <f>+IFERROR(VLOOKUP(A145,'Pønsjeliste HØP'!A:C,3,FALSE),VLOOKUP(Pønsj!A145,'Pønsj årsoppgjør fjor'!A:C,3,FALSE))</f>
        <v>104200</v>
      </c>
      <c r="E145">
        <f>+IFERROR(VLOOKUP(A145,'Pønsjeliste HØP'!A:D,4,FALSE),VLOOKUP(Pønsj!A145,'Pønsj årsoppgjør fjor'!A:D,4,FALSE))</f>
        <v>3860</v>
      </c>
    </row>
    <row r="146" spans="1:5" x14ac:dyDescent="0.25">
      <c r="A146">
        <v>5610501</v>
      </c>
      <c r="B146" s="3">
        <v>-1518000</v>
      </c>
      <c r="C146">
        <f>+IFERROR(VLOOKUP(A146,'Pønsjeliste HØP'!A:B,2,FALSE),VLOOKUP(Pønsj!A146,'Pønsj årsoppgjør fjor'!A:B,2,FALSE))</f>
        <v>3230</v>
      </c>
      <c r="D146">
        <f>+IFERROR(VLOOKUP(A146,'Pønsjeliste HØP'!A:C,3,FALSE),VLOOKUP(Pønsj!A146,'Pønsj årsoppgjør fjor'!A:C,3,FALSE))</f>
        <v>104200</v>
      </c>
      <c r="E146">
        <f>+IFERROR(VLOOKUP(A146,'Pønsjeliste HØP'!A:D,4,FALSE),VLOOKUP(Pønsj!A146,'Pønsj årsoppgjør fjor'!A:D,4,FALSE))</f>
        <v>3858</v>
      </c>
    </row>
    <row r="147" spans="1:5" x14ac:dyDescent="0.25">
      <c r="A147">
        <v>5610601</v>
      </c>
      <c r="B147" s="3">
        <v>1807000</v>
      </c>
      <c r="C147">
        <f>+IFERROR(VLOOKUP(A147,'Pønsjeliste HØP'!A:B,2,FALSE),VLOOKUP(Pønsj!A147,'Pønsj årsoppgjør fjor'!A:B,2,FALSE))</f>
        <v>3810</v>
      </c>
      <c r="D147">
        <f>+IFERROR(VLOOKUP(A147,'Pønsjeliste HØP'!A:C,3,FALSE),VLOOKUP(Pønsj!A147,'Pønsj årsoppgjør fjor'!A:C,3,FALSE))</f>
        <v>104200</v>
      </c>
      <c r="E147">
        <f>+IFERROR(VLOOKUP(A147,'Pønsjeliste HØP'!A:D,4,FALSE),VLOOKUP(Pønsj!A147,'Pønsj årsoppgjør fjor'!A:D,4,FALSE))</f>
        <v>3858</v>
      </c>
    </row>
    <row r="148" spans="1:5" x14ac:dyDescent="0.25">
      <c r="A148">
        <v>5610801</v>
      </c>
      <c r="B148" s="3">
        <v>-202000</v>
      </c>
      <c r="C148">
        <f>+IFERROR(VLOOKUP(A148,'Pønsjeliste HØP'!A:B,2,FALSE),VLOOKUP(Pønsj!A148,'Pønsj årsoppgjør fjor'!A:B,2,FALSE))</f>
        <v>3230</v>
      </c>
      <c r="D148">
        <f>+IFERROR(VLOOKUP(A148,'Pønsjeliste HØP'!A:C,3,FALSE),VLOOKUP(Pønsj!A148,'Pønsj årsoppgjør fjor'!A:C,3,FALSE))</f>
        <v>1070</v>
      </c>
      <c r="E148">
        <f>+IFERROR(VLOOKUP(A148,'Pønsjeliste HØP'!A:D,4,FALSE),VLOOKUP(Pønsj!A148,'Pønsj årsoppgjør fjor'!A:D,4,FALSE))</f>
        <v>3850</v>
      </c>
    </row>
    <row r="149" spans="1:5" x14ac:dyDescent="0.25">
      <c r="A149">
        <v>5611301</v>
      </c>
      <c r="B149" s="3">
        <v>288000</v>
      </c>
      <c r="C149" s="74">
        <v>3230</v>
      </c>
      <c r="D149" s="74">
        <v>104200</v>
      </c>
      <c r="E149" s="74">
        <v>1300</v>
      </c>
    </row>
    <row r="150" spans="1:5" x14ac:dyDescent="0.25">
      <c r="A150">
        <v>5620199</v>
      </c>
      <c r="B150" s="3">
        <v>377000</v>
      </c>
      <c r="C150">
        <f>+IFERROR(VLOOKUP(A150,'Pønsjeliste HØP'!A:B,2,FALSE),VLOOKUP(Pønsj!A150,'Pønsj årsoppgjør fjor'!A:B,2,FALSE))</f>
        <v>3230</v>
      </c>
      <c r="D150">
        <f>+IFERROR(VLOOKUP(A150,'Pønsjeliste HØP'!A:C,3,FALSE),VLOOKUP(Pønsj!A150,'Pønsj årsoppgjør fjor'!A:C,3,FALSE))</f>
        <v>104200</v>
      </c>
      <c r="E150">
        <f>+IFERROR(VLOOKUP(A150,'Pønsjeliste HØP'!A:D,4,FALSE),VLOOKUP(Pønsj!A150,'Pønsj årsoppgjør fjor'!A:D,4,FALSE))</f>
        <v>2650</v>
      </c>
    </row>
    <row r="151" spans="1:5" x14ac:dyDescent="0.25">
      <c r="A151">
        <v>5620399</v>
      </c>
      <c r="B151" s="3">
        <v>6411000</v>
      </c>
      <c r="C151">
        <f>+IFERROR(VLOOKUP(A151,'Pønsjeliste HØP'!A:B,2,FALSE),VLOOKUP(Pønsj!A151,'Pønsj årsoppgjør fjor'!A:B,2,FALSE))</f>
        <v>3230</v>
      </c>
      <c r="D151">
        <f>+IFERROR(VLOOKUP(A151,'Pønsjeliste HØP'!A:C,3,FALSE),VLOOKUP(Pønsj!A151,'Pønsj årsoppgjør fjor'!A:C,3,FALSE))</f>
        <v>104200</v>
      </c>
      <c r="E151">
        <f>+IFERROR(VLOOKUP(A151,'Pønsjeliste HØP'!A:D,4,FALSE),VLOOKUP(Pønsj!A151,'Pønsj årsoppgjør fjor'!A:D,4,FALSE))</f>
        <v>2650</v>
      </c>
    </row>
    <row r="152" spans="1:5" x14ac:dyDescent="0.25">
      <c r="A152">
        <v>5620599</v>
      </c>
      <c r="B152" s="3">
        <v>5611000</v>
      </c>
      <c r="C152">
        <f>+IFERROR(VLOOKUP(A152,'Pønsjeliste HØP'!A:B,2,FALSE),VLOOKUP(Pønsj!A152,'Pønsj årsoppgjør fjor'!A:B,2,FALSE))</f>
        <v>3230</v>
      </c>
      <c r="D152">
        <f>+IFERROR(VLOOKUP(A152,'Pønsjeliste HØP'!A:C,3,FALSE),VLOOKUP(Pønsj!A152,'Pønsj årsoppgjør fjor'!A:C,3,FALSE))</f>
        <v>104200</v>
      </c>
      <c r="E152">
        <f>+IFERROR(VLOOKUP(A152,'Pønsjeliste HØP'!A:D,4,FALSE),VLOOKUP(Pønsj!A152,'Pønsj årsoppgjør fjor'!A:D,4,FALSE))</f>
        <v>2611</v>
      </c>
    </row>
    <row r="153" spans="1:5" x14ac:dyDescent="0.25">
      <c r="A153">
        <v>5620699</v>
      </c>
      <c r="B153" s="3">
        <v>798000</v>
      </c>
      <c r="C153">
        <f>+IFERROR(VLOOKUP(A153,'Pønsjeliste HØP'!A:B,2,FALSE),VLOOKUP(Pønsj!A153,'Pønsj årsoppgjør fjor'!A:B,2,FALSE))</f>
        <v>3810</v>
      </c>
      <c r="D153">
        <f>+IFERROR(VLOOKUP(A153,'Pønsjeliste HØP'!A:C,3,FALSE),VLOOKUP(Pønsj!A153,'Pønsj årsoppgjør fjor'!A:C,3,FALSE))</f>
        <v>104200</v>
      </c>
      <c r="E153">
        <f>+IFERROR(VLOOKUP(A153,'Pønsjeliste HØP'!A:D,4,FALSE),VLOOKUP(Pønsj!A153,'Pønsj årsoppgjør fjor'!A:D,4,FALSE))</f>
        <v>2650</v>
      </c>
    </row>
    <row r="154" spans="1:5" x14ac:dyDescent="0.25">
      <c r="A154">
        <v>5620799</v>
      </c>
      <c r="B154" s="3">
        <v>422000</v>
      </c>
      <c r="C154">
        <f>+IFERROR(VLOOKUP(A154,'Pønsjeliste HØP'!A:B,2,FALSE),VLOOKUP(Pønsj!A154,'Pønsj årsoppgjør fjor'!A:B,2,FALSE))</f>
        <v>3230</v>
      </c>
      <c r="D154">
        <f>+IFERROR(VLOOKUP(A154,'Pønsjeliste HØP'!A:C,3,FALSE),VLOOKUP(Pønsj!A154,'Pønsj årsoppgjør fjor'!A:C,3,FALSE))</f>
        <v>104200</v>
      </c>
      <c r="E154">
        <f>+IFERROR(VLOOKUP(A154,'Pønsjeliste HØP'!A:D,4,FALSE),VLOOKUP(Pønsj!A154,'Pønsj årsoppgjør fjor'!A:D,4,FALSE))</f>
        <v>2650</v>
      </c>
    </row>
    <row r="155" spans="1:5" x14ac:dyDescent="0.25">
      <c r="A155">
        <v>5620801</v>
      </c>
      <c r="B155" s="3">
        <v>1919000</v>
      </c>
      <c r="C155">
        <f>+IFERROR(VLOOKUP(A155,'Pønsjeliste HØP'!A:B,2,FALSE),VLOOKUP(Pønsj!A155,'Pønsj årsoppgjør fjor'!A:B,2,FALSE))</f>
        <v>3230</v>
      </c>
      <c r="D155">
        <f>+IFERROR(VLOOKUP(A155,'Pønsjeliste HØP'!A:C,3,FALSE),VLOOKUP(Pønsj!A155,'Pønsj årsoppgjør fjor'!A:C,3,FALSE))</f>
        <v>104200</v>
      </c>
      <c r="E155">
        <f>+IFERROR(VLOOKUP(A155,'Pønsjeliste HØP'!A:D,4,FALSE),VLOOKUP(Pønsj!A155,'Pønsj årsoppgjør fjor'!A:D,4,FALSE))</f>
        <v>2650</v>
      </c>
    </row>
    <row r="156" spans="1:5" x14ac:dyDescent="0.25">
      <c r="A156">
        <v>5620901</v>
      </c>
      <c r="B156" s="3">
        <v>79000</v>
      </c>
      <c r="C156">
        <f>+IFERROR(VLOOKUP(A156,'Pønsjeliste HØP'!A:B,2,FALSE),VLOOKUP(Pønsj!A156,'Pønsj årsoppgjør fjor'!A:B,2,FALSE))</f>
        <v>3230</v>
      </c>
      <c r="D156">
        <f>+IFERROR(VLOOKUP(A156,'Pønsjeliste HØP'!A:C,3,FALSE),VLOOKUP(Pønsj!A156,'Pønsj årsoppgjør fjor'!A:C,3,FALSE))</f>
        <v>104200</v>
      </c>
      <c r="E156">
        <f>+IFERROR(VLOOKUP(A156,'Pønsjeliste HØP'!A:D,4,FALSE),VLOOKUP(Pønsj!A156,'Pønsj årsoppgjør fjor'!A:D,4,FALSE))</f>
        <v>2650</v>
      </c>
    </row>
    <row r="157" spans="1:5" x14ac:dyDescent="0.25">
      <c r="A157">
        <v>5621001</v>
      </c>
      <c r="B157" s="3">
        <v>6601000</v>
      </c>
      <c r="C157">
        <f>+IFERROR(VLOOKUP(A157,'Pønsjeliste HØP'!A:B,2,FALSE),VLOOKUP(Pønsj!A157,'Pønsj årsoppgjør fjor'!A:B,2,FALSE))</f>
        <v>3230</v>
      </c>
      <c r="D157">
        <f>+IFERROR(VLOOKUP(A157,'Pønsjeliste HØP'!A:C,3,FALSE),VLOOKUP(Pønsj!A157,'Pønsj årsoppgjør fjor'!A:C,3,FALSE))</f>
        <v>104200</v>
      </c>
      <c r="E157">
        <f>+IFERROR(VLOOKUP(A157,'Pønsjeliste HØP'!A:D,4,FALSE),VLOOKUP(Pønsj!A157,'Pønsj årsoppgjør fjor'!A:D,4,FALSE))</f>
        <v>2653</v>
      </c>
    </row>
    <row r="158" spans="1:5" x14ac:dyDescent="0.25">
      <c r="A158">
        <v>5621101</v>
      </c>
      <c r="B158" s="3">
        <v>959000</v>
      </c>
      <c r="C158">
        <f>+IFERROR(VLOOKUP(A158,'Pønsjeliste HØP'!A:B,2,FALSE),VLOOKUP(Pønsj!A158,'Pønsj årsoppgjør fjor'!A:B,2,FALSE))</f>
        <v>3230</v>
      </c>
      <c r="D158">
        <f>+IFERROR(VLOOKUP(A158,'Pønsjeliste HØP'!A:C,3,FALSE),VLOOKUP(Pønsj!A158,'Pønsj årsoppgjør fjor'!A:C,3,FALSE))</f>
        <v>104200</v>
      </c>
      <c r="E158">
        <f>+IFERROR(VLOOKUP(A158,'Pønsjeliste HØP'!A:D,4,FALSE),VLOOKUP(Pønsj!A158,'Pønsj årsoppgjør fjor'!A:D,4,FALSE))</f>
        <v>2653</v>
      </c>
    </row>
    <row r="159" spans="1:5" x14ac:dyDescent="0.25">
      <c r="A159">
        <v>5621201</v>
      </c>
      <c r="B159" s="3">
        <v>416000</v>
      </c>
      <c r="C159">
        <f>+IFERROR(VLOOKUP(A159,'Pønsjeliste HØP'!A:B,2,FALSE),VLOOKUP(Pønsj!A159,'Pønsj årsoppgjør fjor'!A:B,2,FALSE))</f>
        <v>3230</v>
      </c>
      <c r="D159">
        <f>+IFERROR(VLOOKUP(A159,'Pønsjeliste HØP'!A:C,3,FALSE),VLOOKUP(Pønsj!A159,'Pønsj årsoppgjør fjor'!A:C,3,FALSE))</f>
        <v>104200</v>
      </c>
      <c r="E159">
        <f>+IFERROR(VLOOKUP(A159,'Pønsjeliste HØP'!A:D,4,FALSE),VLOOKUP(Pønsj!A159,'Pønsj årsoppgjør fjor'!A:D,4,FALSE))</f>
        <v>2653</v>
      </c>
    </row>
    <row r="160" spans="1:5" x14ac:dyDescent="0.25">
      <c r="A160">
        <v>5621401</v>
      </c>
      <c r="B160" s="3">
        <v>81000</v>
      </c>
      <c r="C160">
        <f>+IFERROR(VLOOKUP(A160,'Pønsjeliste HØP'!A:B,2,FALSE),VLOOKUP(Pønsj!A160,'Pønsj årsoppgjør fjor'!A:B,2,FALSE))</f>
        <v>3230</v>
      </c>
      <c r="D160">
        <f>+IFERROR(VLOOKUP(A160,'Pønsjeliste HØP'!A:C,3,FALSE),VLOOKUP(Pønsj!A160,'Pønsj årsoppgjør fjor'!A:C,3,FALSE))</f>
        <v>104200</v>
      </c>
      <c r="E160">
        <f>+IFERROR(VLOOKUP(A160,'Pønsjeliste HØP'!A:D,4,FALSE),VLOOKUP(Pønsj!A160,'Pønsj årsoppgjør fjor'!A:D,4,FALSE))</f>
        <v>2653</v>
      </c>
    </row>
    <row r="161" spans="1:5" x14ac:dyDescent="0.25">
      <c r="A161">
        <v>5621501</v>
      </c>
      <c r="B161" s="3">
        <v>1456000</v>
      </c>
      <c r="C161">
        <f>+IFERROR(VLOOKUP(A161,'Pønsjeliste HØP'!A:B,2,FALSE),VLOOKUP(Pønsj!A161,'Pønsj årsoppgjør fjor'!A:B,2,FALSE))</f>
        <v>3230</v>
      </c>
      <c r="D161">
        <f>+IFERROR(VLOOKUP(A161,'Pønsjeliste HØP'!A:C,3,FALSE),VLOOKUP(Pønsj!A161,'Pønsj årsoppgjør fjor'!A:C,3,FALSE))</f>
        <v>104200</v>
      </c>
      <c r="E161">
        <f>+IFERROR(VLOOKUP(A161,'Pønsjeliste HØP'!A:D,4,FALSE),VLOOKUP(Pønsj!A161,'Pønsj årsoppgjør fjor'!A:D,4,FALSE))</f>
        <v>2611</v>
      </c>
    </row>
    <row r="162" spans="1:5" x14ac:dyDescent="0.25">
      <c r="A162">
        <v>5621601</v>
      </c>
      <c r="B162" s="3">
        <v>64000</v>
      </c>
      <c r="C162">
        <f>+IFERROR(VLOOKUP(A162,'Pønsjeliste HØP'!A:B,2,FALSE),VLOOKUP(Pønsj!A162,'Pønsj årsoppgjør fjor'!A:B,2,FALSE))</f>
        <v>3230</v>
      </c>
      <c r="D162">
        <f>+IFERROR(VLOOKUP(A162,'Pønsjeliste HØP'!A:C,3,FALSE),VLOOKUP(Pønsj!A162,'Pønsj årsoppgjør fjor'!A:C,3,FALSE))</f>
        <v>104200</v>
      </c>
      <c r="E162">
        <f>+IFERROR(VLOOKUP(A162,'Pønsjeliste HØP'!A:D,4,FALSE),VLOOKUP(Pønsj!A162,'Pønsj årsoppgjør fjor'!A:D,4,FALSE))</f>
        <v>2611</v>
      </c>
    </row>
    <row r="163" spans="1:5" x14ac:dyDescent="0.25">
      <c r="A163">
        <v>5621701</v>
      </c>
      <c r="B163" s="3">
        <v>544000</v>
      </c>
      <c r="C163">
        <f>+IFERROR(VLOOKUP(A163,'Pønsjeliste HØP'!A:B,2,FALSE),VLOOKUP(Pønsj!A163,'Pønsj årsoppgjør fjor'!A:B,2,FALSE))</f>
        <v>3230</v>
      </c>
      <c r="D163">
        <f>+IFERROR(VLOOKUP(A163,'Pønsjeliste HØP'!A:C,3,FALSE),VLOOKUP(Pønsj!A163,'Pønsj årsoppgjør fjor'!A:C,3,FALSE))</f>
        <v>104200</v>
      </c>
      <c r="E163">
        <f>+IFERROR(VLOOKUP(A163,'Pønsjeliste HØP'!A:D,4,FALSE),VLOOKUP(Pønsj!A163,'Pønsj årsoppgjør fjor'!A:D,4,FALSE))</f>
        <v>2611</v>
      </c>
    </row>
    <row r="164" spans="1:5" x14ac:dyDescent="0.25">
      <c r="A164">
        <v>5621901</v>
      </c>
      <c r="B164" s="3">
        <v>1292000</v>
      </c>
      <c r="C164">
        <f>+IFERROR(VLOOKUP(A164,'Pønsjeliste HØP'!A:B,2,FALSE),VLOOKUP(Pønsj!A164,'Pønsj årsoppgjør fjor'!A:B,2,FALSE))</f>
        <v>3230</v>
      </c>
      <c r="D164">
        <f>+IFERROR(VLOOKUP(A164,'Pønsjeliste HØP'!A:C,3,FALSE),VLOOKUP(Pønsj!A164,'Pønsj årsoppgjør fjor'!A:C,3,FALSE))</f>
        <v>104200</v>
      </c>
      <c r="E164">
        <f>+IFERROR(VLOOKUP(A164,'Pønsjeliste HØP'!A:D,4,FALSE),VLOOKUP(Pønsj!A164,'Pønsj årsoppgjør fjor'!A:D,4,FALSE))</f>
        <v>2611</v>
      </c>
    </row>
    <row r="165" spans="1:5" x14ac:dyDescent="0.25">
      <c r="A165">
        <v>5622301</v>
      </c>
      <c r="B165" s="3">
        <v>1284000</v>
      </c>
      <c r="C165">
        <f>+IFERROR(VLOOKUP(A165,'Pønsjeliste HØP'!A:B,2,FALSE),VLOOKUP(Pønsj!A165,'Pønsj årsoppgjør fjor'!A:B,2,FALSE))</f>
        <v>3230</v>
      </c>
      <c r="D165">
        <f>+IFERROR(VLOOKUP(A165,'Pønsjeliste HØP'!A:C,3,FALSE),VLOOKUP(Pønsj!A165,'Pønsj årsoppgjør fjor'!A:C,3,FALSE))</f>
        <v>104200</v>
      </c>
      <c r="E165">
        <f>+IFERROR(VLOOKUP(A165,'Pønsjeliste HØP'!A:D,4,FALSE),VLOOKUP(Pønsj!A165,'Pønsj årsoppgjør fjor'!A:D,4,FALSE))</f>
        <v>2430</v>
      </c>
    </row>
    <row r="166" spans="1:5" x14ac:dyDescent="0.25">
      <c r="A166">
        <v>5622699</v>
      </c>
      <c r="B166" s="3">
        <v>973000</v>
      </c>
      <c r="C166">
        <f>+IFERROR(VLOOKUP(A166,'Pønsjeliste HØP'!A:B,2,FALSE),VLOOKUP(Pønsj!A166,'Pønsj årsoppgjør fjor'!A:B,2,FALSE))</f>
        <v>3230</v>
      </c>
      <c r="D166">
        <f>+IFERROR(VLOOKUP(A166,'Pønsjeliste HØP'!A:C,3,FALSE),VLOOKUP(Pønsj!A166,'Pønsj årsoppgjør fjor'!A:C,3,FALSE))</f>
        <v>104200</v>
      </c>
      <c r="E166">
        <f>+IFERROR(VLOOKUP(A166,'Pønsjeliste HØP'!A:D,4,FALSE),VLOOKUP(Pønsj!A166,'Pønsj årsoppgjør fjor'!A:D,4,FALSE))</f>
        <v>2611</v>
      </c>
    </row>
    <row r="167" spans="1:5" x14ac:dyDescent="0.25">
      <c r="A167">
        <v>5622701</v>
      </c>
      <c r="B167" s="3">
        <v>459000</v>
      </c>
      <c r="C167">
        <f>+IFERROR(VLOOKUP(A167,'Pønsjeliste HØP'!A:B,2,FALSE),VLOOKUP(Pønsj!A167,'Pønsj årsoppgjør fjor'!A:B,2,FALSE))</f>
        <v>3230</v>
      </c>
      <c r="D167">
        <f>+IFERROR(VLOOKUP(A167,'Pønsjeliste HØP'!A:C,3,FALSE),VLOOKUP(Pønsj!A167,'Pønsj årsoppgjør fjor'!A:C,3,FALSE))</f>
        <v>104200</v>
      </c>
      <c r="E167">
        <f>+IFERROR(VLOOKUP(A167,'Pønsjeliste HØP'!A:D,4,FALSE),VLOOKUP(Pønsj!A167,'Pønsj årsoppgjør fjor'!A:D,4,FALSE))</f>
        <v>2653</v>
      </c>
    </row>
    <row r="168" spans="1:5" x14ac:dyDescent="0.25">
      <c r="A168">
        <v>5622899</v>
      </c>
      <c r="B168" s="3">
        <v>1950000</v>
      </c>
      <c r="C168">
        <f>+IFERROR(VLOOKUP(A168,'Pønsjeliste HØP'!A:B,2,FALSE),VLOOKUP(Pønsj!A168,'Pønsj årsoppgjør fjor'!A:B,2,FALSE))</f>
        <v>3230</v>
      </c>
      <c r="D168">
        <f>+IFERROR(VLOOKUP(A168,'Pønsjeliste HØP'!A:C,3,FALSE),VLOOKUP(Pønsj!A168,'Pønsj årsoppgjør fjor'!A:C,3,FALSE))</f>
        <v>104200</v>
      </c>
      <c r="E168">
        <f>+IFERROR(VLOOKUP(A168,'Pønsjeliste HØP'!A:D,4,FALSE),VLOOKUP(Pønsj!A168,'Pønsj årsoppgjør fjor'!A:D,4,FALSE))</f>
        <v>2653</v>
      </c>
    </row>
    <row r="169" spans="1:5" x14ac:dyDescent="0.25">
      <c r="A169">
        <v>5622901</v>
      </c>
      <c r="B169" s="3">
        <v>2186000</v>
      </c>
      <c r="C169">
        <f>+IFERROR(VLOOKUP(A169,'Pønsjeliste HØP'!A:B,2,FALSE),VLOOKUP(Pønsj!A169,'Pønsj årsoppgjør fjor'!A:B,2,FALSE))</f>
        <v>3230</v>
      </c>
      <c r="D169">
        <f>+IFERROR(VLOOKUP(A169,'Pønsjeliste HØP'!A:C,3,FALSE),VLOOKUP(Pønsj!A169,'Pønsj årsoppgjør fjor'!A:C,3,FALSE))</f>
        <v>104200</v>
      </c>
      <c r="E169">
        <f>+IFERROR(VLOOKUP(A169,'Pønsjeliste HØP'!A:D,4,FALSE),VLOOKUP(Pønsj!A169,'Pønsj årsoppgjør fjor'!A:D,4,FALSE))</f>
        <v>2650</v>
      </c>
    </row>
    <row r="170" spans="1:5" x14ac:dyDescent="0.25">
      <c r="A170">
        <v>5623199</v>
      </c>
      <c r="B170" s="3">
        <v>-10014000</v>
      </c>
      <c r="C170">
        <f>+IFERROR(VLOOKUP(A170,'Pønsjeliste HØP'!A:B,2,FALSE),VLOOKUP(Pønsj!A170,'Pønsj årsoppgjør fjor'!A:B,2,FALSE))</f>
        <v>3230</v>
      </c>
      <c r="D170">
        <f>+IFERROR(VLOOKUP(A170,'Pønsjeliste HØP'!A:C,3,FALSE),VLOOKUP(Pønsj!A170,'Pønsj årsoppgjør fjor'!A:C,3,FALSE))</f>
        <v>104200</v>
      </c>
      <c r="E170">
        <f>+IFERROR(VLOOKUP(A170,'Pønsjeliste HØP'!A:D,4,FALSE),VLOOKUP(Pønsj!A170,'Pønsj årsoppgjør fjor'!A:D,4,FALSE))</f>
        <v>2650</v>
      </c>
    </row>
    <row r="171" spans="1:5" x14ac:dyDescent="0.25">
      <c r="A171">
        <v>5623201</v>
      </c>
      <c r="B171" s="3">
        <v>846000</v>
      </c>
      <c r="C171">
        <f>+IFERROR(VLOOKUP(A171,'Pønsjeliste HØP'!A:B,2,FALSE),VLOOKUP(Pønsj!A171,'Pønsj årsoppgjør fjor'!A:B,2,FALSE))</f>
        <v>3230</v>
      </c>
      <c r="D171">
        <f>+IFERROR(VLOOKUP(A171,'Pønsjeliste HØP'!A:C,3,FALSE),VLOOKUP(Pønsj!A171,'Pønsj årsoppgjør fjor'!A:C,3,FALSE))</f>
        <v>104200</v>
      </c>
      <c r="E171">
        <f>+IFERROR(VLOOKUP(A171,'Pønsjeliste HØP'!A:D,4,FALSE),VLOOKUP(Pønsj!A171,'Pønsj årsoppgjør fjor'!A:D,4,FALSE))</f>
        <v>2650</v>
      </c>
    </row>
    <row r="172" spans="1:5" x14ac:dyDescent="0.25">
      <c r="A172">
        <v>5623301</v>
      </c>
      <c r="B172" s="3">
        <v>1119000</v>
      </c>
      <c r="C172">
        <f>+IFERROR(VLOOKUP(A172,'Pønsjeliste HØP'!A:B,2,FALSE),VLOOKUP(Pønsj!A172,'Pønsj årsoppgjør fjor'!A:B,2,FALSE))</f>
        <v>3230</v>
      </c>
      <c r="D172">
        <f>+IFERROR(VLOOKUP(A172,'Pønsjeliste HØP'!A:C,3,FALSE),VLOOKUP(Pønsj!A172,'Pønsj årsoppgjør fjor'!A:C,3,FALSE))</f>
        <v>104200</v>
      </c>
      <c r="E172">
        <f>+IFERROR(VLOOKUP(A172,'Pønsjeliste HØP'!A:D,4,FALSE),VLOOKUP(Pønsj!A172,'Pønsj årsoppgjør fjor'!A:D,4,FALSE))</f>
        <v>2611</v>
      </c>
    </row>
    <row r="173" spans="1:5" x14ac:dyDescent="0.25">
      <c r="A173">
        <v>5623801</v>
      </c>
      <c r="B173" s="3">
        <v>152000</v>
      </c>
      <c r="C173" s="74">
        <v>3230</v>
      </c>
      <c r="D173" s="74">
        <v>104200</v>
      </c>
      <c r="E173" s="74">
        <v>2650</v>
      </c>
    </row>
    <row r="174" spans="1:5" x14ac:dyDescent="0.25">
      <c r="A174">
        <v>5623901</v>
      </c>
      <c r="B174" s="3">
        <v>1458000</v>
      </c>
      <c r="C174">
        <f>+IFERROR(VLOOKUP(A174,'Pønsjeliste HØP'!A:B,2,FALSE),VLOOKUP(Pønsj!A174,'Pønsj årsoppgjør fjor'!A:B,2,FALSE))</f>
        <v>3230</v>
      </c>
      <c r="D174">
        <f>+IFERROR(VLOOKUP(A174,'Pønsjeliste HØP'!A:C,3,FALSE),VLOOKUP(Pønsj!A174,'Pønsj årsoppgjør fjor'!A:C,3,FALSE))</f>
        <v>104200</v>
      </c>
      <c r="E174">
        <f>+IFERROR(VLOOKUP(A174,'Pønsjeliste HØP'!A:D,4,FALSE),VLOOKUP(Pønsj!A174,'Pønsj årsoppgjør fjor'!A:D,4,FALSE))</f>
        <v>2611</v>
      </c>
    </row>
    <row r="175" spans="1:5" x14ac:dyDescent="0.25">
      <c r="A175">
        <v>5624001</v>
      </c>
      <c r="B175" s="3">
        <v>373000</v>
      </c>
      <c r="C175">
        <f>+IFERROR(VLOOKUP(A175,'Pønsjeliste HØP'!A:B,2,FALSE),VLOOKUP(Pønsj!A175,'Pønsj årsoppgjør fjor'!A:B,2,FALSE))</f>
        <v>3230</v>
      </c>
      <c r="D175">
        <f>+IFERROR(VLOOKUP(A175,'Pønsjeliste HØP'!A:C,3,FALSE),VLOOKUP(Pønsj!A175,'Pønsj årsoppgjør fjor'!A:C,3,FALSE))</f>
        <v>104200</v>
      </c>
      <c r="E175">
        <f>+IFERROR(VLOOKUP(A175,'Pønsjeliste HØP'!A:D,4,FALSE),VLOOKUP(Pønsj!A175,'Pønsj årsoppgjør fjor'!A:D,4,FALSE))</f>
        <v>2656</v>
      </c>
    </row>
    <row r="176" spans="1:5" x14ac:dyDescent="0.25">
      <c r="A176">
        <v>5624101</v>
      </c>
      <c r="B176" s="3">
        <v>-1035000</v>
      </c>
      <c r="C176" s="74">
        <v>3230</v>
      </c>
      <c r="D176" s="74">
        <v>320400</v>
      </c>
      <c r="E176" s="74">
        <v>2541</v>
      </c>
    </row>
    <row r="177" spans="1:5" x14ac:dyDescent="0.25">
      <c r="A177">
        <v>5630199</v>
      </c>
      <c r="B177" s="3">
        <v>4729000</v>
      </c>
      <c r="C177">
        <f>+IFERROR(VLOOKUP(A177,'Pønsjeliste HØP'!A:B,2,FALSE),VLOOKUP(Pønsj!A177,'Pønsj årsoppgjør fjor'!A:B,2,FALSE))</f>
        <v>3230</v>
      </c>
      <c r="D177">
        <f>+IFERROR(VLOOKUP(A177,'Pønsjeliste HØP'!A:C,3,FALSE),VLOOKUP(Pønsj!A177,'Pønsj årsoppgjør fjor'!A:C,3,FALSE))</f>
        <v>104200</v>
      </c>
      <c r="E177">
        <f>+IFERROR(VLOOKUP(A177,'Pønsjeliste HØP'!A:D,4,FALSE),VLOOKUP(Pønsj!A177,'Pønsj årsoppgjør fjor'!A:D,4,FALSE))</f>
        <v>2221</v>
      </c>
    </row>
    <row r="178" spans="1:5" x14ac:dyDescent="0.25">
      <c r="A178">
        <v>5630299</v>
      </c>
      <c r="B178" s="3">
        <v>3070000</v>
      </c>
      <c r="C178">
        <f>+IFERROR(VLOOKUP(A178,'Pønsjeliste HØP'!A:B,2,FALSE),VLOOKUP(Pønsj!A178,'Pønsj årsoppgjør fjor'!A:B,2,FALSE))</f>
        <v>3230</v>
      </c>
      <c r="D178">
        <f>+IFERROR(VLOOKUP(A178,'Pønsjeliste HØP'!A:C,3,FALSE),VLOOKUP(Pønsj!A178,'Pønsj årsoppgjør fjor'!A:C,3,FALSE))</f>
        <v>104200</v>
      </c>
      <c r="E178">
        <f>+IFERROR(VLOOKUP(A178,'Pønsjeliste HØP'!A:D,4,FALSE),VLOOKUP(Pønsj!A178,'Pønsj årsoppgjør fjor'!A:D,4,FALSE))</f>
        <v>2222</v>
      </c>
    </row>
    <row r="179" spans="1:5" x14ac:dyDescent="0.25">
      <c r="A179">
        <v>5630401</v>
      </c>
      <c r="B179" s="3">
        <v>350000</v>
      </c>
      <c r="C179">
        <f>+IFERROR(VLOOKUP(A179,'Pønsjeliste HØP'!A:B,2,FALSE),VLOOKUP(Pønsj!A179,'Pønsj årsoppgjør fjor'!A:B,2,FALSE))</f>
        <v>3230</v>
      </c>
      <c r="D179">
        <f>+IFERROR(VLOOKUP(A179,'Pønsjeliste HØP'!A:C,3,FALSE),VLOOKUP(Pønsj!A179,'Pønsj årsoppgjør fjor'!A:C,3,FALSE))</f>
        <v>104200</v>
      </c>
      <c r="E179">
        <f>+IFERROR(VLOOKUP(A179,'Pønsjeliste HØP'!A:D,4,FALSE),VLOOKUP(Pønsj!A179,'Pønsj årsoppgjør fjor'!A:D,4,FALSE))</f>
        <v>2222</v>
      </c>
    </row>
    <row r="180" spans="1:5" x14ac:dyDescent="0.25">
      <c r="A180">
        <v>5630701</v>
      </c>
      <c r="B180" s="3">
        <v>106000</v>
      </c>
      <c r="C180">
        <f>+IFERROR(VLOOKUP(A180,'Pønsjeliste HØP'!A:B,2,FALSE),VLOOKUP(Pønsj!A180,'Pønsj årsoppgjør fjor'!A:B,2,FALSE))</f>
        <v>3230</v>
      </c>
      <c r="D180">
        <f>+IFERROR(VLOOKUP(A180,'Pønsjeliste HØP'!A:C,3,FALSE),VLOOKUP(Pønsj!A180,'Pønsj årsoppgjør fjor'!A:C,3,FALSE))</f>
        <v>104200</v>
      </c>
      <c r="E180">
        <f>+IFERROR(VLOOKUP(A180,'Pønsjeliste HØP'!A:D,4,FALSE),VLOOKUP(Pønsj!A180,'Pønsj årsoppgjør fjor'!A:D,4,FALSE))</f>
        <v>2222</v>
      </c>
    </row>
    <row r="181" spans="1:5" x14ac:dyDescent="0.25">
      <c r="A181">
        <v>5630801</v>
      </c>
      <c r="B181" s="3">
        <v>12106000</v>
      </c>
      <c r="C181">
        <f>+IFERROR(VLOOKUP(A181,'Pønsjeliste HØP'!A:B,2,FALSE),VLOOKUP(Pønsj!A181,'Pønsj årsoppgjør fjor'!A:B,2,FALSE))</f>
        <v>3230</v>
      </c>
      <c r="D181">
        <f>+IFERROR(VLOOKUP(A181,'Pønsjeliste HØP'!A:C,3,FALSE),VLOOKUP(Pønsj!A181,'Pønsj årsoppgjør fjor'!A:C,3,FALSE))</f>
        <v>104200</v>
      </c>
      <c r="E181">
        <f>+IFERROR(VLOOKUP(A181,'Pønsjeliste HØP'!A:D,4,FALSE),VLOOKUP(Pønsj!A181,'Pønsj årsoppgjør fjor'!A:D,4,FALSE))</f>
        <v>2222</v>
      </c>
    </row>
    <row r="182" spans="1:5" x14ac:dyDescent="0.25">
      <c r="A182">
        <v>5630901</v>
      </c>
      <c r="B182" s="3">
        <v>1200000</v>
      </c>
      <c r="C182">
        <f>+IFERROR(VLOOKUP(A182,'Pønsjeliste HØP'!A:B,2,FALSE),VLOOKUP(Pønsj!A182,'Pønsj årsoppgjør fjor'!A:B,2,FALSE))</f>
        <v>3230</v>
      </c>
      <c r="D182">
        <f>+IFERROR(VLOOKUP(A182,'Pønsjeliste HØP'!A:C,3,FALSE),VLOOKUP(Pønsj!A182,'Pønsj årsoppgjør fjor'!A:C,3,FALSE))</f>
        <v>104200</v>
      </c>
      <c r="E182">
        <f>+IFERROR(VLOOKUP(A182,'Pønsjeliste HØP'!A:D,4,FALSE),VLOOKUP(Pønsj!A182,'Pønsj årsoppgjør fjor'!A:D,4,FALSE))</f>
        <v>2222</v>
      </c>
    </row>
    <row r="183" spans="1:5" x14ac:dyDescent="0.25">
      <c r="A183">
        <v>5631001</v>
      </c>
      <c r="B183" s="3">
        <v>302000</v>
      </c>
      <c r="C183">
        <f>+IFERROR(VLOOKUP(A183,'Pønsjeliste HØP'!A:B,2,FALSE),VLOOKUP(Pønsj!A183,'Pønsj årsoppgjør fjor'!A:B,2,FALSE))</f>
        <v>3230</v>
      </c>
      <c r="D183">
        <f>+IFERROR(VLOOKUP(A183,'Pønsjeliste HØP'!A:C,3,FALSE),VLOOKUP(Pønsj!A183,'Pønsj årsoppgjør fjor'!A:C,3,FALSE))</f>
        <v>104200</v>
      </c>
      <c r="E183">
        <f>+IFERROR(VLOOKUP(A183,'Pønsjeliste HØP'!A:D,4,FALSE),VLOOKUP(Pønsj!A183,'Pønsj årsoppgjør fjor'!A:D,4,FALSE))</f>
        <v>2222</v>
      </c>
    </row>
    <row r="184" spans="1:5" x14ac:dyDescent="0.25">
      <c r="A184">
        <v>5631101</v>
      </c>
      <c r="B184" s="3">
        <v>25378000</v>
      </c>
      <c r="C184">
        <f>+IFERROR(VLOOKUP(A184,'Pønsjeliste HØP'!A:B,2,FALSE),VLOOKUP(Pønsj!A184,'Pønsj årsoppgjør fjor'!A:B,2,FALSE))</f>
        <v>3230</v>
      </c>
      <c r="D184">
        <f>+IFERROR(VLOOKUP(A184,'Pønsjeliste HØP'!A:C,3,FALSE),VLOOKUP(Pønsj!A184,'Pønsj årsoppgjør fjor'!A:C,3,FALSE))</f>
        <v>104200</v>
      </c>
      <c r="E184">
        <f>+IFERROR(VLOOKUP(A184,'Pønsjeliste HØP'!A:D,4,FALSE),VLOOKUP(Pønsj!A184,'Pønsj årsoppgjør fjor'!A:D,4,FALSE))</f>
        <v>2222</v>
      </c>
    </row>
    <row r="185" spans="1:5" x14ac:dyDescent="0.25">
      <c r="A185">
        <v>5631201</v>
      </c>
      <c r="B185" s="3">
        <v>-8290000</v>
      </c>
      <c r="C185">
        <f>+IFERROR(VLOOKUP(A185,'Pønsjeliste HØP'!A:B,2,FALSE),VLOOKUP(Pønsj!A185,'Pønsj årsoppgjør fjor'!A:B,2,FALSE))</f>
        <v>3230</v>
      </c>
      <c r="D185">
        <f>+IFERROR(VLOOKUP(A185,'Pønsjeliste HØP'!A:C,3,FALSE),VLOOKUP(Pønsj!A185,'Pønsj årsoppgjør fjor'!A:C,3,FALSE))</f>
        <v>104200</v>
      </c>
      <c r="E185">
        <f>+IFERROR(VLOOKUP(A185,'Pønsjeliste HØP'!A:D,4,FALSE),VLOOKUP(Pønsj!A185,'Pønsj årsoppgjør fjor'!A:D,4,FALSE))</f>
        <v>2222</v>
      </c>
    </row>
    <row r="186" spans="1:5" x14ac:dyDescent="0.25">
      <c r="A186">
        <v>5631301</v>
      </c>
      <c r="B186" s="3">
        <v>19944000</v>
      </c>
      <c r="C186">
        <f>+IFERROR(VLOOKUP(A186,'Pønsjeliste HØP'!A:B,2,FALSE),VLOOKUP(Pønsj!A186,'Pønsj årsoppgjør fjor'!A:B,2,FALSE))</f>
        <v>3230</v>
      </c>
      <c r="D186">
        <f>+IFERROR(VLOOKUP(A186,'Pønsjeliste HØP'!A:C,3,FALSE),VLOOKUP(Pønsj!A186,'Pønsj årsoppgjør fjor'!A:C,3,FALSE))</f>
        <v>104200</v>
      </c>
      <c r="E186">
        <f>+IFERROR(VLOOKUP(A186,'Pønsjeliste HØP'!A:D,4,FALSE),VLOOKUP(Pønsj!A186,'Pønsj årsoppgjør fjor'!A:D,4,FALSE))</f>
        <v>2222</v>
      </c>
    </row>
    <row r="187" spans="1:5" x14ac:dyDescent="0.25">
      <c r="A187">
        <v>5631501</v>
      </c>
      <c r="B187" s="3">
        <v>1020000</v>
      </c>
      <c r="C187">
        <f>+IFERROR(VLOOKUP(A187,'Pønsjeliste HØP'!A:B,2,FALSE),VLOOKUP(Pønsj!A187,'Pønsj årsoppgjør fjor'!A:B,2,FALSE))</f>
        <v>3230</v>
      </c>
      <c r="D187">
        <f>+IFERROR(VLOOKUP(A187,'Pønsjeliste HØP'!A:C,3,FALSE),VLOOKUP(Pønsj!A187,'Pønsj årsoppgjør fjor'!A:C,3,FALSE))</f>
        <v>104200</v>
      </c>
      <c r="E187">
        <f>+IFERROR(VLOOKUP(A187,'Pønsjeliste HØP'!A:D,4,FALSE),VLOOKUP(Pønsj!A187,'Pønsj årsoppgjør fjor'!A:D,4,FALSE))</f>
        <v>2222</v>
      </c>
    </row>
    <row r="188" spans="1:5" x14ac:dyDescent="0.25">
      <c r="A188">
        <v>5631601</v>
      </c>
      <c r="B188" s="3">
        <v>283000</v>
      </c>
      <c r="C188">
        <f>+IFERROR(VLOOKUP(A188,'Pønsjeliste HØP'!A:B,2,FALSE),VLOOKUP(Pønsj!A188,'Pønsj årsoppgjør fjor'!A:B,2,FALSE))</f>
        <v>3230</v>
      </c>
      <c r="D188">
        <f>+IFERROR(VLOOKUP(A188,'Pønsjeliste HØP'!A:C,3,FALSE),VLOOKUP(Pønsj!A188,'Pønsj årsoppgjør fjor'!A:C,3,FALSE))</f>
        <v>104200</v>
      </c>
      <c r="E188">
        <f>+IFERROR(VLOOKUP(A188,'Pønsjeliste HØP'!A:D,4,FALSE),VLOOKUP(Pønsj!A188,'Pønsj årsoppgjør fjor'!A:D,4,FALSE))</f>
        <v>2222</v>
      </c>
    </row>
    <row r="189" spans="1:5" x14ac:dyDescent="0.25">
      <c r="A189">
        <v>5631799</v>
      </c>
      <c r="B189" s="3">
        <v>796000</v>
      </c>
      <c r="C189">
        <f>+IFERROR(VLOOKUP(A189,'Pønsjeliste HØP'!A:B,2,FALSE),VLOOKUP(Pønsj!A189,'Pønsj årsoppgjør fjor'!A:B,2,FALSE))</f>
        <v>3230</v>
      </c>
      <c r="D189">
        <f>+IFERROR(VLOOKUP(A189,'Pønsjeliste HØP'!A:C,3,FALSE),VLOOKUP(Pønsj!A189,'Pønsj årsoppgjør fjor'!A:C,3,FALSE))</f>
        <v>104200</v>
      </c>
      <c r="E189">
        <f>+IFERROR(VLOOKUP(A189,'Pønsjeliste HØP'!A:D,4,FALSE),VLOOKUP(Pønsj!A189,'Pønsj årsoppgjør fjor'!A:D,4,FALSE))</f>
        <v>2222</v>
      </c>
    </row>
    <row r="190" spans="1:5" x14ac:dyDescent="0.25">
      <c r="A190">
        <v>5632201</v>
      </c>
      <c r="B190" s="3">
        <v>1530000</v>
      </c>
      <c r="C190">
        <f>+IFERROR(VLOOKUP(A190,'Pønsjeliste HØP'!A:B,2,FALSE),VLOOKUP(Pønsj!A190,'Pønsj årsoppgjør fjor'!A:B,2,FALSE))</f>
        <v>3230</v>
      </c>
      <c r="D190">
        <f>+IFERROR(VLOOKUP(A190,'Pønsjeliste HØP'!A:C,3,FALSE),VLOOKUP(Pønsj!A190,'Pønsj årsoppgjør fjor'!A:C,3,FALSE))</f>
        <v>104200</v>
      </c>
      <c r="E190">
        <f>+IFERROR(VLOOKUP(A190,'Pønsjeliste HØP'!A:D,4,FALSE),VLOOKUP(Pønsj!A190,'Pønsj årsoppgjør fjor'!A:D,4,FALSE))</f>
        <v>2222</v>
      </c>
    </row>
    <row r="191" spans="1:5" x14ac:dyDescent="0.25">
      <c r="A191">
        <v>5640199</v>
      </c>
      <c r="B191" s="3">
        <v>3544000</v>
      </c>
      <c r="C191">
        <f>+IFERROR(VLOOKUP(A191,'Pønsjeliste HØP'!A:B,2,FALSE),VLOOKUP(Pønsj!A191,'Pønsj årsoppgjør fjor'!A:B,2,FALSE))</f>
        <v>3230</v>
      </c>
      <c r="D191">
        <f>+IFERROR(VLOOKUP(A191,'Pønsjeliste HØP'!A:C,3,FALSE),VLOOKUP(Pønsj!A191,'Pønsj årsoppgjør fjor'!A:C,3,FALSE))</f>
        <v>104200</v>
      </c>
      <c r="E191">
        <f>+IFERROR(VLOOKUP(A191,'Pønsjeliste HØP'!A:D,4,FALSE),VLOOKUP(Pønsj!A191,'Pønsj årsoppgjør fjor'!A:D,4,FALSE))</f>
        <v>2211</v>
      </c>
    </row>
    <row r="192" spans="1:5" x14ac:dyDescent="0.25">
      <c r="A192">
        <v>5640299</v>
      </c>
      <c r="B192" s="3">
        <v>10996000</v>
      </c>
      <c r="C192">
        <f>+IFERROR(VLOOKUP(A192,'Pønsjeliste HØP'!A:B,2,FALSE),VLOOKUP(Pønsj!A192,'Pønsj årsoppgjør fjor'!A:B,2,FALSE))</f>
        <v>3230</v>
      </c>
      <c r="D192">
        <f>+IFERROR(VLOOKUP(A192,'Pønsjeliste HØP'!A:C,3,FALSE),VLOOKUP(Pønsj!A192,'Pønsj årsoppgjør fjor'!A:C,3,FALSE))</f>
        <v>104200</v>
      </c>
      <c r="E192">
        <f>+IFERROR(VLOOKUP(A192,'Pønsjeliste HØP'!A:D,4,FALSE),VLOOKUP(Pønsj!A192,'Pønsj årsoppgjør fjor'!A:D,4,FALSE))</f>
        <v>2212</v>
      </c>
    </row>
    <row r="193" spans="1:5" x14ac:dyDescent="0.25">
      <c r="A193">
        <v>5640301</v>
      </c>
      <c r="B193" s="3">
        <v>-1747000</v>
      </c>
      <c r="C193">
        <f>+IFERROR(VLOOKUP(A193,'Pønsjeliste HØP'!A:B,2,FALSE),VLOOKUP(Pønsj!A193,'Pønsj årsoppgjør fjor'!A:B,2,FALSE))</f>
        <v>3230</v>
      </c>
      <c r="D193">
        <f>+IFERROR(VLOOKUP(A193,'Pønsjeliste HØP'!A:C,3,FALSE),VLOOKUP(Pønsj!A193,'Pønsj årsoppgjør fjor'!A:C,3,FALSE))</f>
        <v>104200</v>
      </c>
      <c r="E193">
        <f>+IFERROR(VLOOKUP(A193,'Pønsjeliste HØP'!A:D,4,FALSE),VLOOKUP(Pønsj!A193,'Pønsj årsoppgjør fjor'!A:D,4,FALSE))</f>
        <v>2321</v>
      </c>
    </row>
    <row r="194" spans="1:5" x14ac:dyDescent="0.25">
      <c r="A194">
        <v>5640401</v>
      </c>
      <c r="B194" s="3">
        <v>2053000</v>
      </c>
      <c r="C194">
        <f>+IFERROR(VLOOKUP(A194,'Pønsjeliste HØP'!A:B,2,FALSE),VLOOKUP(Pønsj!A194,'Pønsj årsoppgjør fjor'!A:B,2,FALSE))</f>
        <v>3230</v>
      </c>
      <c r="D194">
        <f>+IFERROR(VLOOKUP(A194,'Pønsjeliste HØP'!A:C,3,FALSE),VLOOKUP(Pønsj!A194,'Pønsj årsoppgjør fjor'!A:C,3,FALSE))</f>
        <v>104200</v>
      </c>
      <c r="E194">
        <f>+IFERROR(VLOOKUP(A194,'Pønsjeliste HØP'!A:D,4,FALSE),VLOOKUP(Pønsj!A194,'Pønsj årsoppgjør fjor'!A:D,4,FALSE))</f>
        <v>2212</v>
      </c>
    </row>
    <row r="195" spans="1:5" x14ac:dyDescent="0.25">
      <c r="A195">
        <v>5640501</v>
      </c>
      <c r="B195" s="3">
        <v>944000</v>
      </c>
      <c r="C195">
        <f>+IFERROR(VLOOKUP(A195,'Pønsjeliste HØP'!A:B,2,FALSE),VLOOKUP(Pønsj!A195,'Pønsj årsoppgjør fjor'!A:B,2,FALSE))</f>
        <v>3230</v>
      </c>
      <c r="D195">
        <f>+IFERROR(VLOOKUP(A195,'Pønsjeliste HØP'!A:C,3,FALSE),VLOOKUP(Pønsj!A195,'Pønsj årsoppgjør fjor'!A:C,3,FALSE))</f>
        <v>104200</v>
      </c>
      <c r="E195">
        <f>+IFERROR(VLOOKUP(A195,'Pønsjeliste HØP'!A:D,4,FALSE),VLOOKUP(Pønsj!A195,'Pønsj årsoppgjør fjor'!A:D,4,FALSE))</f>
        <v>2212</v>
      </c>
    </row>
    <row r="196" spans="1:5" x14ac:dyDescent="0.25">
      <c r="A196">
        <v>5640901</v>
      </c>
      <c r="B196" s="3">
        <v>181000</v>
      </c>
      <c r="C196">
        <f>+IFERROR(VLOOKUP(A196,'Pønsjeliste HØP'!A:B,2,FALSE),VLOOKUP(Pønsj!A196,'Pønsj årsoppgjør fjor'!A:B,2,FALSE))</f>
        <v>3230</v>
      </c>
      <c r="D196">
        <f>+IFERROR(VLOOKUP(A196,'Pønsjeliste HØP'!A:C,3,FALSE),VLOOKUP(Pønsj!A196,'Pønsj årsoppgjør fjor'!A:C,3,FALSE))</f>
        <v>104200</v>
      </c>
      <c r="E196">
        <f>+IFERROR(VLOOKUP(A196,'Pønsjeliste HØP'!A:D,4,FALSE),VLOOKUP(Pønsj!A196,'Pønsj årsoppgjør fjor'!A:D,4,FALSE))</f>
        <v>2212</v>
      </c>
    </row>
    <row r="197" spans="1:5" x14ac:dyDescent="0.25">
      <c r="A197">
        <v>5641101</v>
      </c>
      <c r="B197" s="3">
        <v>469000</v>
      </c>
      <c r="C197">
        <f>+IFERROR(VLOOKUP(A197,'Pønsjeliste HØP'!A:B,2,FALSE),VLOOKUP(Pønsj!A197,'Pønsj årsoppgjør fjor'!A:B,2,FALSE))</f>
        <v>3230</v>
      </c>
      <c r="D197">
        <f>+IFERROR(VLOOKUP(A197,'Pønsjeliste HØP'!A:C,3,FALSE),VLOOKUP(Pønsj!A197,'Pønsj årsoppgjør fjor'!A:C,3,FALSE))</f>
        <v>104200</v>
      </c>
      <c r="E197">
        <f>+IFERROR(VLOOKUP(A197,'Pønsjeliste HØP'!A:D,4,FALSE),VLOOKUP(Pønsj!A197,'Pønsj årsoppgjør fjor'!A:D,4,FALSE))</f>
        <v>2212</v>
      </c>
    </row>
    <row r="198" spans="1:5" x14ac:dyDescent="0.25">
      <c r="A198">
        <v>5641201</v>
      </c>
      <c r="B198" s="3">
        <v>102000</v>
      </c>
      <c r="C198" s="74">
        <v>3230</v>
      </c>
      <c r="D198" s="74">
        <v>104200</v>
      </c>
      <c r="E198" s="74">
        <v>2441</v>
      </c>
    </row>
    <row r="199" spans="1:5" x14ac:dyDescent="0.25">
      <c r="A199">
        <v>5641499</v>
      </c>
      <c r="B199" s="3">
        <v>126000</v>
      </c>
      <c r="C199" s="74">
        <v>3230</v>
      </c>
      <c r="D199" s="74">
        <v>104200</v>
      </c>
      <c r="E199" s="74">
        <v>1300</v>
      </c>
    </row>
    <row r="200" spans="1:5" x14ac:dyDescent="0.25">
      <c r="A200">
        <v>5641501</v>
      </c>
      <c r="B200" s="3">
        <v>268000</v>
      </c>
      <c r="C200" s="74">
        <v>3230</v>
      </c>
      <c r="D200" s="74">
        <v>104200</v>
      </c>
      <c r="E200" s="74">
        <v>2212</v>
      </c>
    </row>
    <row r="201" spans="1:5" x14ac:dyDescent="0.25">
      <c r="A201">
        <v>5650199</v>
      </c>
      <c r="B201" s="3">
        <v>-98000</v>
      </c>
      <c r="C201">
        <f>+IFERROR(VLOOKUP(A201,'Pønsjeliste HØP'!A:B,2,FALSE),VLOOKUP(Pønsj!A201,'Pønsj årsoppgjør fjor'!A:B,2,FALSE))</f>
        <v>3230</v>
      </c>
      <c r="D201">
        <f>+IFERROR(VLOOKUP(A201,'Pønsjeliste HØP'!A:C,3,FALSE),VLOOKUP(Pønsj!A201,'Pønsj årsoppgjør fjor'!A:C,3,FALSE))</f>
        <v>104200</v>
      </c>
      <c r="E201">
        <f>+IFERROR(VLOOKUP(A201,'Pønsjeliste HØP'!A:D,4,FALSE),VLOOKUP(Pønsj!A201,'Pønsj årsoppgjør fjor'!A:D,4,FALSE))</f>
        <v>1300</v>
      </c>
    </row>
    <row r="202" spans="1:5" x14ac:dyDescent="0.25">
      <c r="A202">
        <v>5650299</v>
      </c>
      <c r="B202" s="3">
        <v>243000</v>
      </c>
      <c r="C202">
        <f>+IFERROR(VLOOKUP(A202,'Pønsjeliste HØP'!A:B,2,FALSE),VLOOKUP(Pønsj!A202,'Pønsj årsoppgjør fjor'!A:B,2,FALSE))</f>
        <v>3230</v>
      </c>
      <c r="D202">
        <f>+IFERROR(VLOOKUP(A202,'Pønsjeliste HØP'!A:C,3,FALSE),VLOOKUP(Pønsj!A202,'Pønsj årsoppgjør fjor'!A:C,3,FALSE))</f>
        <v>104200</v>
      </c>
      <c r="E202">
        <f>+IFERROR(VLOOKUP(A202,'Pønsjeliste HØP'!A:D,4,FALSE),VLOOKUP(Pønsj!A202,'Pønsj årsoppgjør fjor'!A:D,4,FALSE))</f>
        <v>2611</v>
      </c>
    </row>
    <row r="203" spans="1:5" x14ac:dyDescent="0.25">
      <c r="A203">
        <v>5650399</v>
      </c>
      <c r="B203" s="3">
        <v>2010000</v>
      </c>
      <c r="C203">
        <f>+IFERROR(VLOOKUP(A203,'Pønsjeliste HØP'!A:B,2,FALSE),VLOOKUP(Pønsj!A203,'Pønsj årsoppgjør fjor'!A:B,2,FALSE))</f>
        <v>3230</v>
      </c>
      <c r="D203">
        <f>+IFERROR(VLOOKUP(A203,'Pønsjeliste HØP'!A:C,3,FALSE),VLOOKUP(Pønsj!A203,'Pønsj årsoppgjør fjor'!A:C,3,FALSE))</f>
        <v>104200</v>
      </c>
      <c r="E203">
        <f>+IFERROR(VLOOKUP(A203,'Pønsjeliste HØP'!A:D,4,FALSE),VLOOKUP(Pønsj!A203,'Pønsj årsoppgjør fjor'!A:D,4,FALSE))</f>
        <v>2222</v>
      </c>
    </row>
    <row r="204" spans="1:5" x14ac:dyDescent="0.25">
      <c r="A204">
        <v>5650499</v>
      </c>
      <c r="B204" s="3">
        <v>1083000</v>
      </c>
      <c r="C204">
        <f>+IFERROR(VLOOKUP(A204,'Pønsjeliste HØP'!A:B,2,FALSE),VLOOKUP(Pønsj!A204,'Pønsj årsoppgjør fjor'!A:B,2,FALSE))</f>
        <v>3230</v>
      </c>
      <c r="D204">
        <f>+IFERROR(VLOOKUP(A204,'Pønsjeliste HØP'!A:C,3,FALSE),VLOOKUP(Pønsj!A204,'Pønsj årsoppgjør fjor'!A:C,3,FALSE))</f>
        <v>104200</v>
      </c>
      <c r="E204">
        <f>+IFERROR(VLOOKUP(A204,'Pønsjeliste HØP'!A:D,4,FALSE),VLOOKUP(Pønsj!A204,'Pønsj årsoppgjør fjor'!A:D,4,FALSE))</f>
        <v>1300</v>
      </c>
    </row>
    <row r="205" spans="1:5" x14ac:dyDescent="0.25">
      <c r="A205">
        <v>5650599</v>
      </c>
      <c r="B205" s="3">
        <v>577000</v>
      </c>
      <c r="C205">
        <f>+IFERROR(VLOOKUP(A205,'Pønsjeliste HØP'!A:B,2,FALSE),VLOOKUP(Pønsj!A205,'Pønsj årsoppgjør fjor'!A:B,2,FALSE))</f>
        <v>3230</v>
      </c>
      <c r="D205">
        <f>+IFERROR(VLOOKUP(A205,'Pønsjeliste HØP'!A:C,3,FALSE),VLOOKUP(Pønsj!A205,'Pønsj årsoppgjør fjor'!A:C,3,FALSE))</f>
        <v>104200</v>
      </c>
      <c r="E205">
        <f>+IFERROR(VLOOKUP(A205,'Pønsjeliste HØP'!A:D,4,FALSE),VLOOKUP(Pønsj!A205,'Pønsj årsoppgjør fjor'!A:D,4,FALSE))</f>
        <v>1300</v>
      </c>
    </row>
    <row r="206" spans="1:5" x14ac:dyDescent="0.25">
      <c r="A206">
        <v>5650699</v>
      </c>
      <c r="B206" s="3">
        <v>4391000</v>
      </c>
      <c r="C206">
        <f>+IFERROR(VLOOKUP(A206,'Pønsjeliste HØP'!A:B,2,FALSE),VLOOKUP(Pønsj!A206,'Pønsj årsoppgjør fjor'!A:B,2,FALSE))</f>
        <v>3230</v>
      </c>
      <c r="D206">
        <f>+IFERROR(VLOOKUP(A206,'Pønsjeliste HØP'!A:C,3,FALSE),VLOOKUP(Pønsj!A206,'Pønsj årsoppgjør fjor'!A:C,3,FALSE))</f>
        <v>104200</v>
      </c>
      <c r="E206">
        <f>+IFERROR(VLOOKUP(A206,'Pønsjeliste HØP'!A:D,4,FALSE),VLOOKUP(Pønsj!A206,'Pønsj årsoppgjør fjor'!A:D,4,FALSE))</f>
        <v>1300</v>
      </c>
    </row>
    <row r="207" spans="1:5" x14ac:dyDescent="0.25">
      <c r="A207">
        <v>5650799</v>
      </c>
      <c r="B207" s="3">
        <v>-254000</v>
      </c>
      <c r="C207">
        <f>+IFERROR(VLOOKUP(A207,'Pønsjeliste HØP'!A:B,2,FALSE),VLOOKUP(Pønsj!A207,'Pønsj årsoppgjør fjor'!A:B,2,FALSE))</f>
        <v>3230</v>
      </c>
      <c r="D207">
        <f>+IFERROR(VLOOKUP(A207,'Pønsjeliste HØP'!A:C,3,FALSE),VLOOKUP(Pønsj!A207,'Pønsj årsoppgjør fjor'!A:C,3,FALSE))</f>
        <v>104200</v>
      </c>
      <c r="E207">
        <f>+IFERROR(VLOOKUP(A207,'Pønsjeliste HØP'!A:D,4,FALSE),VLOOKUP(Pønsj!A207,'Pønsj årsoppgjør fjor'!A:D,4,FALSE))</f>
        <v>1300</v>
      </c>
    </row>
    <row r="208" spans="1:5" x14ac:dyDescent="0.25">
      <c r="A208">
        <v>5650899</v>
      </c>
      <c r="B208" s="3">
        <v>3152000</v>
      </c>
      <c r="C208">
        <f>+IFERROR(VLOOKUP(A208,'Pønsjeliste HØP'!A:B,2,FALSE),VLOOKUP(Pønsj!A208,'Pønsj årsoppgjør fjor'!A:B,2,FALSE))</f>
        <v>3230</v>
      </c>
      <c r="D208">
        <f>+IFERROR(VLOOKUP(A208,'Pønsjeliste HØP'!A:C,3,FALSE),VLOOKUP(Pønsj!A208,'Pønsj årsoppgjør fjor'!A:C,3,FALSE))</f>
        <v>104200</v>
      </c>
      <c r="E208">
        <f>+IFERROR(VLOOKUP(A208,'Pønsjeliste HØP'!A:D,4,FALSE),VLOOKUP(Pønsj!A208,'Pønsj årsoppgjør fjor'!A:D,4,FALSE))</f>
        <v>2611</v>
      </c>
    </row>
    <row r="209" spans="1:5" x14ac:dyDescent="0.25">
      <c r="A209">
        <v>5650999</v>
      </c>
      <c r="B209" s="3">
        <v>466000</v>
      </c>
      <c r="C209">
        <f>+IFERROR(VLOOKUP(A209,'Pønsjeliste HØP'!A:B,2,FALSE),VLOOKUP(Pønsj!A209,'Pønsj årsoppgjør fjor'!A:B,2,FALSE))</f>
        <v>3230</v>
      </c>
      <c r="D209">
        <f>+IFERROR(VLOOKUP(A209,'Pønsjeliste HØP'!A:C,3,FALSE),VLOOKUP(Pønsj!A209,'Pønsj årsoppgjør fjor'!A:C,3,FALSE))</f>
        <v>104200</v>
      </c>
      <c r="E209">
        <f>+IFERROR(VLOOKUP(A209,'Pønsjeliste HØP'!A:D,4,FALSE),VLOOKUP(Pønsj!A209,'Pønsj årsoppgjør fjor'!A:D,4,FALSE))</f>
        <v>2222</v>
      </c>
    </row>
    <row r="210" spans="1:5" x14ac:dyDescent="0.25">
      <c r="A210">
        <v>5651099</v>
      </c>
      <c r="B210" s="3">
        <v>-25000</v>
      </c>
      <c r="C210">
        <f>+IFERROR(VLOOKUP(A210,'Pønsjeliste HØP'!A:B,2,FALSE),VLOOKUP(Pønsj!A210,'Pønsj årsoppgjør fjor'!A:B,2,FALSE))</f>
        <v>3230</v>
      </c>
      <c r="D210">
        <f>+IFERROR(VLOOKUP(A210,'Pønsjeliste HØP'!A:C,3,FALSE),VLOOKUP(Pønsj!A210,'Pønsj årsoppgjør fjor'!A:C,3,FALSE))</f>
        <v>104200</v>
      </c>
      <c r="E210">
        <f>+IFERROR(VLOOKUP(A210,'Pønsjeliste HØP'!A:D,4,FALSE),VLOOKUP(Pønsj!A210,'Pønsj årsoppgjør fjor'!A:D,4,FALSE))</f>
        <v>3860</v>
      </c>
    </row>
    <row r="211" spans="1:5" x14ac:dyDescent="0.25">
      <c r="A211">
        <v>5651199</v>
      </c>
      <c r="B211" s="3">
        <v>1139000</v>
      </c>
      <c r="C211">
        <f>+IFERROR(VLOOKUP(A211,'Pønsjeliste HØP'!A:B,2,FALSE),VLOOKUP(Pønsj!A211,'Pønsj årsoppgjør fjor'!A:B,2,FALSE))</f>
        <v>3230</v>
      </c>
      <c r="D211">
        <f>+IFERROR(VLOOKUP(A211,'Pønsjeliste HØP'!A:C,3,FALSE),VLOOKUP(Pønsj!A211,'Pønsj årsoppgjør fjor'!A:C,3,FALSE))</f>
        <v>104200</v>
      </c>
      <c r="E211">
        <f>+IFERROR(VLOOKUP(A211,'Pønsjeliste HØP'!A:D,4,FALSE),VLOOKUP(Pønsj!A211,'Pønsj årsoppgjør fjor'!A:D,4,FALSE))</f>
        <v>2222</v>
      </c>
    </row>
    <row r="212" spans="1:5" x14ac:dyDescent="0.25">
      <c r="A212">
        <v>5651399</v>
      </c>
      <c r="B212" s="3">
        <v>589000</v>
      </c>
      <c r="C212">
        <f>+IFERROR(VLOOKUP(A212,'Pønsjeliste HØP'!A:B,2,FALSE),VLOOKUP(Pønsj!A212,'Pønsj årsoppgjør fjor'!A:B,2,FALSE))</f>
        <v>3230</v>
      </c>
      <c r="D212">
        <f>+IFERROR(VLOOKUP(A212,'Pønsjeliste HØP'!A:C,3,FALSE),VLOOKUP(Pønsj!A212,'Pønsj årsoppgjør fjor'!A:C,3,FALSE))</f>
        <v>104200</v>
      </c>
      <c r="E212">
        <f>+IFERROR(VLOOKUP(A212,'Pønsjeliste HØP'!A:D,4,FALSE),VLOOKUP(Pønsj!A212,'Pønsj årsoppgjør fjor'!A:D,4,FALSE))</f>
        <v>1300</v>
      </c>
    </row>
    <row r="213" spans="1:5" x14ac:dyDescent="0.25">
      <c r="A213">
        <v>5651499</v>
      </c>
      <c r="B213" s="3">
        <v>1744000</v>
      </c>
      <c r="C213">
        <f>+IFERROR(VLOOKUP(A213,'Pønsjeliste HØP'!A:B,2,FALSE),VLOOKUP(Pønsj!A213,'Pønsj årsoppgjør fjor'!A:B,2,FALSE))</f>
        <v>3230</v>
      </c>
      <c r="D213">
        <f>+IFERROR(VLOOKUP(A213,'Pønsjeliste HØP'!A:C,3,FALSE),VLOOKUP(Pønsj!A213,'Pønsj årsoppgjør fjor'!A:C,3,FALSE))</f>
        <v>104200</v>
      </c>
      <c r="E213">
        <f>+IFERROR(VLOOKUP(A213,'Pønsjeliste HØP'!A:D,4,FALSE),VLOOKUP(Pønsj!A213,'Pønsj årsoppgjør fjor'!A:D,4,FALSE))</f>
        <v>2222</v>
      </c>
    </row>
    <row r="214" spans="1:5" x14ac:dyDescent="0.25">
      <c r="A214">
        <v>5651501</v>
      </c>
      <c r="B214" s="3">
        <v>2042000</v>
      </c>
      <c r="C214">
        <f>+IFERROR(VLOOKUP(A214,'Pønsjeliste HØP'!A:B,2,FALSE),VLOOKUP(Pønsj!A214,'Pønsj årsoppgjør fjor'!A:B,2,FALSE))</f>
        <v>3230</v>
      </c>
      <c r="D214">
        <f>+IFERROR(VLOOKUP(A214,'Pønsjeliste HØP'!A:C,3,FALSE),VLOOKUP(Pønsj!A214,'Pønsj årsoppgjør fjor'!A:C,3,FALSE))</f>
        <v>104200</v>
      </c>
      <c r="E214">
        <f>+IFERROR(VLOOKUP(A214,'Pønsjeliste HØP'!A:D,4,FALSE),VLOOKUP(Pønsj!A214,'Pønsj årsoppgjør fjor'!A:D,4,FALSE))</f>
        <v>2222</v>
      </c>
    </row>
    <row r="215" spans="1:5" x14ac:dyDescent="0.25">
      <c r="A215">
        <v>5651699</v>
      </c>
      <c r="B215" s="3">
        <v>-40000</v>
      </c>
      <c r="C215" s="74">
        <v>3230</v>
      </c>
      <c r="D215" s="74">
        <v>104200</v>
      </c>
      <c r="E215" s="74">
        <v>2222</v>
      </c>
    </row>
    <row r="216" spans="1:5" x14ac:dyDescent="0.25">
      <c r="A216">
        <v>5651701</v>
      </c>
      <c r="B216" s="3">
        <v>2349000</v>
      </c>
      <c r="C216">
        <f>+IFERROR(VLOOKUP(A216,'Pønsjeliste HØP'!A:B,2,FALSE),VLOOKUP(Pønsj!A216,'Pønsj årsoppgjør fjor'!A:B,2,FALSE))</f>
        <v>3230</v>
      </c>
      <c r="D216">
        <f>+IFERROR(VLOOKUP(A216,'Pønsjeliste HØP'!A:C,3,FALSE),VLOOKUP(Pønsj!A216,'Pønsj årsoppgjør fjor'!A:C,3,FALSE))</f>
        <v>104200</v>
      </c>
      <c r="E216">
        <f>+IFERROR(VLOOKUP(A216,'Pønsjeliste HØP'!A:D,4,FALSE),VLOOKUP(Pønsj!A216,'Pønsj årsoppgjør fjor'!A:D,4,FALSE))</f>
        <v>1300</v>
      </c>
    </row>
    <row r="217" spans="1:5" x14ac:dyDescent="0.25">
      <c r="A217">
        <v>5651801</v>
      </c>
      <c r="B217" s="3">
        <v>326000</v>
      </c>
      <c r="C217">
        <f>+IFERROR(VLOOKUP(A217,'Pønsjeliste HØP'!A:B,2,FALSE),VLOOKUP(Pønsj!A217,'Pønsj årsoppgjør fjor'!A:B,2,FALSE))</f>
        <v>3230</v>
      </c>
      <c r="D217">
        <f>+IFERROR(VLOOKUP(A217,'Pønsjeliste HØP'!A:C,3,FALSE),VLOOKUP(Pønsj!A217,'Pønsj årsoppgjør fjor'!A:C,3,FALSE))</f>
        <v>104200</v>
      </c>
      <c r="E217">
        <f>+IFERROR(VLOOKUP(A217,'Pønsjeliste HØP'!A:D,4,FALSE),VLOOKUP(Pønsj!A217,'Pønsj årsoppgjør fjor'!A:D,4,FALSE))</f>
        <v>1300</v>
      </c>
    </row>
    <row r="218" spans="1:5" x14ac:dyDescent="0.25">
      <c r="A218">
        <v>5651901</v>
      </c>
      <c r="B218" s="3">
        <v>738000</v>
      </c>
      <c r="C218">
        <f>+IFERROR(VLOOKUP(A218,'Pønsjeliste HØP'!A:B,2,FALSE),VLOOKUP(Pønsj!A218,'Pønsj årsoppgjør fjor'!A:B,2,FALSE))</f>
        <v>3230</v>
      </c>
      <c r="D218">
        <f>+IFERROR(VLOOKUP(A218,'Pønsjeliste HØP'!A:C,3,FALSE),VLOOKUP(Pønsj!A218,'Pønsj årsoppgjør fjor'!A:C,3,FALSE))</f>
        <v>104200</v>
      </c>
      <c r="E218">
        <f>+IFERROR(VLOOKUP(A218,'Pønsjeliste HØP'!A:D,4,FALSE),VLOOKUP(Pønsj!A218,'Pønsj årsoppgjør fjor'!A:D,4,FALSE))</f>
        <v>2650</v>
      </c>
    </row>
    <row r="219" spans="1:5" x14ac:dyDescent="0.25">
      <c r="A219">
        <v>5652201</v>
      </c>
      <c r="B219" s="3">
        <v>1885000</v>
      </c>
      <c r="C219">
        <f>+IFERROR(VLOOKUP(A219,'Pønsjeliste HØP'!A:B,2,FALSE),VLOOKUP(Pønsj!A219,'Pønsj årsoppgjør fjor'!A:B,2,FALSE))</f>
        <v>3230</v>
      </c>
      <c r="D219">
        <f>+IFERROR(VLOOKUP(A219,'Pønsjeliste HØP'!A:C,3,FALSE),VLOOKUP(Pønsj!A219,'Pønsj årsoppgjør fjor'!A:C,3,FALSE))</f>
        <v>104200</v>
      </c>
      <c r="E219">
        <f>+IFERROR(VLOOKUP(A219,'Pønsjeliste HØP'!A:D,4,FALSE),VLOOKUP(Pønsj!A219,'Pønsj årsoppgjør fjor'!A:D,4,FALSE))</f>
        <v>2222</v>
      </c>
    </row>
    <row r="220" spans="1:5" x14ac:dyDescent="0.25">
      <c r="A220">
        <v>5652399</v>
      </c>
      <c r="B220" s="3">
        <v>3374000</v>
      </c>
      <c r="C220">
        <f>+IFERROR(VLOOKUP(A220,'Pønsjeliste HØP'!A:B,2,FALSE),VLOOKUP(Pønsj!A220,'Pønsj årsoppgjør fjor'!A:B,2,FALSE))</f>
        <v>3230</v>
      </c>
      <c r="D220">
        <f>+IFERROR(VLOOKUP(A220,'Pønsjeliste HØP'!A:C,3,FALSE),VLOOKUP(Pønsj!A220,'Pønsj årsoppgjør fjor'!A:C,3,FALSE))</f>
        <v>104200</v>
      </c>
      <c r="E220">
        <f>+IFERROR(VLOOKUP(A220,'Pønsjeliste HØP'!A:D,4,FALSE),VLOOKUP(Pønsj!A220,'Pønsj årsoppgjør fjor'!A:D,4,FALSE))</f>
        <v>1300</v>
      </c>
    </row>
    <row r="221" spans="1:5" x14ac:dyDescent="0.25">
      <c r="A221">
        <v>5652401</v>
      </c>
      <c r="B221" s="3">
        <v>2751000</v>
      </c>
      <c r="C221">
        <f>+IFERROR(VLOOKUP(A221,'Pønsjeliste HØP'!A:B,2,FALSE),VLOOKUP(Pønsj!A221,'Pønsj årsoppgjør fjor'!A:B,2,FALSE))</f>
        <v>3230</v>
      </c>
      <c r="D221">
        <f>+IFERROR(VLOOKUP(A221,'Pønsjeliste HØP'!A:C,3,FALSE),VLOOKUP(Pønsj!A221,'Pønsj årsoppgjør fjor'!A:C,3,FALSE))</f>
        <v>104200</v>
      </c>
      <c r="E221">
        <f>+IFERROR(VLOOKUP(A221,'Pønsjeliste HØP'!A:D,4,FALSE),VLOOKUP(Pønsj!A221,'Pønsj årsoppgjør fjor'!A:D,4,FALSE))</f>
        <v>1300</v>
      </c>
    </row>
    <row r="222" spans="1:5" x14ac:dyDescent="0.25">
      <c r="A222">
        <v>5652899</v>
      </c>
      <c r="B222" s="3">
        <v>1490000</v>
      </c>
      <c r="C222" s="74">
        <v>3230</v>
      </c>
      <c r="D222" s="74">
        <v>104200</v>
      </c>
      <c r="E222" s="74">
        <v>3811</v>
      </c>
    </row>
    <row r="223" spans="1:5" x14ac:dyDescent="0.25">
      <c r="A223">
        <v>5652901</v>
      </c>
      <c r="B223" s="3">
        <v>1300000</v>
      </c>
      <c r="C223">
        <f>+IFERROR(VLOOKUP(A223,'Pønsjeliste HØP'!A:B,2,FALSE),VLOOKUP(Pønsj!A223,'Pønsj årsoppgjør fjor'!A:B,2,FALSE))</f>
        <v>3230</v>
      </c>
      <c r="D223">
        <f>+IFERROR(VLOOKUP(A223,'Pønsjeliste HØP'!A:C,3,FALSE),VLOOKUP(Pønsj!A223,'Pønsj årsoppgjør fjor'!A:C,3,FALSE))</f>
        <v>104200</v>
      </c>
      <c r="E223">
        <f>+IFERROR(VLOOKUP(A223,'Pønsjeliste HØP'!A:D,4,FALSE),VLOOKUP(Pønsj!A223,'Pønsj årsoppgjør fjor'!A:D,4,FALSE))</f>
        <v>3930</v>
      </c>
    </row>
    <row r="224" spans="1:5" x14ac:dyDescent="0.25">
      <c r="A224">
        <v>5660199</v>
      </c>
      <c r="B224" s="3">
        <v>1800000</v>
      </c>
      <c r="C224">
        <f>+IFERROR(VLOOKUP(A224,'Pønsjeliste HØP'!A:B,2,FALSE),VLOOKUP(Pønsj!A224,'Pønsj årsoppgjør fjor'!A:B,2,FALSE))</f>
        <v>3230</v>
      </c>
      <c r="D224">
        <f>+IFERROR(VLOOKUP(A224,'Pønsjeliste HØP'!A:C,3,FALSE),VLOOKUP(Pønsj!A224,'Pønsj årsoppgjør fjor'!A:C,3,FALSE))</f>
        <v>104200</v>
      </c>
      <c r="E224">
        <f>+IFERROR(VLOOKUP(A224,'Pønsjeliste HØP'!A:D,4,FALSE),VLOOKUP(Pønsj!A224,'Pønsj årsoppgjør fjor'!A:D,4,FALSE))</f>
        <v>3811</v>
      </c>
    </row>
    <row r="225" spans="1:5" x14ac:dyDescent="0.25">
      <c r="A225">
        <v>5660299</v>
      </c>
      <c r="B225" s="3">
        <v>7319000</v>
      </c>
      <c r="C225">
        <f>+IFERROR(VLOOKUP(A225,'Pønsjeliste HØP'!A:B,2,FALSE),VLOOKUP(Pønsj!A225,'Pønsj årsoppgjør fjor'!A:B,2,FALSE))</f>
        <v>3230</v>
      </c>
      <c r="D225">
        <f>+IFERROR(VLOOKUP(A225,'Pønsjeliste HØP'!A:C,3,FALSE),VLOOKUP(Pønsj!A225,'Pønsj årsoppgjør fjor'!A:C,3,FALSE))</f>
        <v>104200</v>
      </c>
      <c r="E225">
        <f>+IFERROR(VLOOKUP(A225,'Pønsjeliste HØP'!A:D,4,FALSE),VLOOKUP(Pønsj!A225,'Pønsj årsoppgjør fjor'!A:D,4,FALSE))</f>
        <v>3336</v>
      </c>
    </row>
    <row r="226" spans="1:5" x14ac:dyDescent="0.25">
      <c r="A226">
        <v>5660301</v>
      </c>
      <c r="B226" s="3">
        <v>7438000</v>
      </c>
      <c r="C226">
        <f>+IFERROR(VLOOKUP(A226,'Pønsjeliste HØP'!A:B,2,FALSE),VLOOKUP(Pønsj!A226,'Pønsj årsoppgjør fjor'!A:B,2,FALSE))</f>
        <v>3230</v>
      </c>
      <c r="D226">
        <f>+IFERROR(VLOOKUP(A226,'Pønsjeliste HØP'!A:C,3,FALSE),VLOOKUP(Pønsj!A226,'Pønsj årsoppgjør fjor'!A:C,3,FALSE))</f>
        <v>104200</v>
      </c>
      <c r="E226">
        <f>+IFERROR(VLOOKUP(A226,'Pønsjeliste HØP'!A:D,4,FALSE),VLOOKUP(Pønsj!A226,'Pønsj årsoppgjør fjor'!A:D,4,FALSE))</f>
        <v>3398</v>
      </c>
    </row>
    <row r="227" spans="1:5" x14ac:dyDescent="0.25">
      <c r="A227">
        <v>5660401</v>
      </c>
      <c r="B227" s="3">
        <v>28070000</v>
      </c>
      <c r="C227">
        <f>+IFERROR(VLOOKUP(A227,'Pønsjeliste HØP'!A:B,2,FALSE),VLOOKUP(Pønsj!A227,'Pønsj årsoppgjør fjor'!A:B,2,FALSE))</f>
        <v>3230</v>
      </c>
      <c r="D227">
        <f>+IFERROR(VLOOKUP(A227,'Pønsjeliste HØP'!A:C,3,FALSE),VLOOKUP(Pønsj!A227,'Pønsj årsoppgjør fjor'!A:C,3,FALSE))</f>
        <v>104200</v>
      </c>
      <c r="E227">
        <f>+IFERROR(VLOOKUP(A227,'Pønsjeliste HØP'!A:D,4,FALSE),VLOOKUP(Pønsj!A227,'Pønsj årsoppgjør fjor'!A:D,4,FALSE))</f>
        <v>3811</v>
      </c>
    </row>
    <row r="228" spans="1:5" x14ac:dyDescent="0.25">
      <c r="A228">
        <v>5660501</v>
      </c>
      <c r="B228" s="3">
        <v>9083000</v>
      </c>
      <c r="C228">
        <f>+IFERROR(VLOOKUP(A228,'Pønsjeliste HØP'!A:B,2,FALSE),VLOOKUP(Pønsj!A228,'Pønsj årsoppgjør fjor'!A:B,2,FALSE))</f>
        <v>3230</v>
      </c>
      <c r="D228">
        <f>+IFERROR(VLOOKUP(A228,'Pønsjeliste HØP'!A:C,3,FALSE),VLOOKUP(Pønsj!A228,'Pønsj årsoppgjør fjor'!A:C,3,FALSE))</f>
        <v>104200</v>
      </c>
      <c r="E228">
        <f>+IFERROR(VLOOKUP(A228,'Pønsjeliste HØP'!A:D,4,FALSE),VLOOKUP(Pønsj!A228,'Pønsj årsoppgjør fjor'!A:D,4,FALSE))</f>
        <v>3811</v>
      </c>
    </row>
    <row r="229" spans="1:5" x14ac:dyDescent="0.25">
      <c r="A229">
        <v>5660601</v>
      </c>
      <c r="B229" s="3">
        <v>129000</v>
      </c>
      <c r="C229">
        <f>+IFERROR(VLOOKUP(A229,'Pønsjeliste HØP'!A:B,2,FALSE),VLOOKUP(Pønsj!A229,'Pønsj årsoppgjør fjor'!A:B,2,FALSE))</f>
        <v>3230</v>
      </c>
      <c r="D229">
        <f>+IFERROR(VLOOKUP(A229,'Pønsjeliste HØP'!A:C,3,FALSE),VLOOKUP(Pønsj!A229,'Pønsj årsoppgjør fjor'!A:C,3,FALSE))</f>
        <v>104200</v>
      </c>
      <c r="E229">
        <f>+IFERROR(VLOOKUP(A229,'Pønsjeliste HØP'!A:D,4,FALSE),VLOOKUP(Pønsj!A229,'Pønsj årsoppgjør fjor'!A:D,4,FALSE))</f>
        <v>1300</v>
      </c>
    </row>
    <row r="230" spans="1:5" x14ac:dyDescent="0.25">
      <c r="A230">
        <v>5660801</v>
      </c>
      <c r="B230" s="3">
        <v>280000</v>
      </c>
      <c r="C230">
        <f>+IFERROR(VLOOKUP(A230,'Pønsjeliste HØP'!A:B,2,FALSE),VLOOKUP(Pønsj!A230,'Pønsj årsoppgjør fjor'!A:B,2,FALSE))</f>
        <v>3230</v>
      </c>
      <c r="D230">
        <f>+IFERROR(VLOOKUP(A230,'Pønsjeliste HØP'!A:C,3,FALSE),VLOOKUP(Pønsj!A230,'Pønsj årsoppgjør fjor'!A:C,3,FALSE))</f>
        <v>104200</v>
      </c>
      <c r="E230">
        <f>+IFERROR(VLOOKUP(A230,'Pønsjeliste HØP'!A:D,4,FALSE),VLOOKUP(Pønsj!A230,'Pønsj årsoppgjør fjor'!A:D,4,FALSE))</f>
        <v>2222</v>
      </c>
    </row>
    <row r="231" spans="1:5" x14ac:dyDescent="0.25">
      <c r="A231">
        <v>5660901</v>
      </c>
      <c r="B231" s="3">
        <v>761000</v>
      </c>
      <c r="C231" s="74">
        <v>3230</v>
      </c>
      <c r="D231" s="74">
        <v>104104</v>
      </c>
      <c r="E231" s="74">
        <v>3391</v>
      </c>
    </row>
    <row r="232" spans="1:5" x14ac:dyDescent="0.25">
      <c r="A232">
        <v>5661201</v>
      </c>
      <c r="B232" s="3">
        <v>6089000</v>
      </c>
      <c r="C232">
        <f>+IFERROR(VLOOKUP(A232,'Pønsjeliste HØP'!A:B,2,FALSE),VLOOKUP(Pønsj!A232,'Pønsj årsoppgjør fjor'!A:B,2,FALSE))</f>
        <v>3670</v>
      </c>
      <c r="D232">
        <f>+IFERROR(VLOOKUP(A232,'Pønsjeliste HØP'!A:C,3,FALSE),VLOOKUP(Pønsj!A232,'Pønsj årsoppgjør fjor'!A:C,3,FALSE))</f>
        <v>104300</v>
      </c>
      <c r="E232">
        <f>+IFERROR(VLOOKUP(A232,'Pønsjeliste HØP'!A:D,4,FALSE),VLOOKUP(Pønsj!A232,'Pønsj årsoppgjør fjor'!A:D,4,FALSE))</f>
        <v>1300</v>
      </c>
    </row>
    <row r="233" spans="1:5" x14ac:dyDescent="0.25">
      <c r="A233">
        <v>5661501</v>
      </c>
      <c r="B233" s="3">
        <v>550000</v>
      </c>
      <c r="C233">
        <f>+IFERROR(VLOOKUP(A233,'Pønsjeliste HØP'!A:B,2,FALSE),VLOOKUP(Pønsj!A233,'Pønsj årsoppgjør fjor'!A:B,2,FALSE))</f>
        <v>3230</v>
      </c>
      <c r="D233">
        <f>+IFERROR(VLOOKUP(A233,'Pønsjeliste HØP'!A:C,3,FALSE),VLOOKUP(Pønsj!A233,'Pønsj årsoppgjør fjor'!A:C,3,FALSE))</f>
        <v>104200</v>
      </c>
      <c r="E233">
        <f>+IFERROR(VLOOKUP(A233,'Pønsjeliste HØP'!A:D,4,FALSE),VLOOKUP(Pønsj!A233,'Pønsj årsoppgjør fjor'!A:D,4,FALSE))</f>
        <v>3811</v>
      </c>
    </row>
    <row r="234" spans="1:5" x14ac:dyDescent="0.25">
      <c r="A234">
        <v>5662201</v>
      </c>
      <c r="B234" s="3">
        <v>1543000</v>
      </c>
      <c r="C234">
        <f>+IFERROR(VLOOKUP(A234,'Pønsjeliste HØP'!A:B,2,FALSE),VLOOKUP(Pønsj!A234,'Pønsj årsoppgjør fjor'!A:B,2,FALSE))</f>
        <v>3230</v>
      </c>
      <c r="D234">
        <f>+IFERROR(VLOOKUP(A234,'Pønsjeliste HØP'!A:C,3,FALSE),VLOOKUP(Pønsj!A234,'Pønsj årsoppgjør fjor'!A:C,3,FALSE))</f>
        <v>104200</v>
      </c>
      <c r="E234">
        <f>+IFERROR(VLOOKUP(A234,'Pønsjeliste HØP'!A:D,4,FALSE),VLOOKUP(Pønsj!A234,'Pønsj årsoppgjør fjor'!A:D,4,FALSE))</f>
        <v>3398</v>
      </c>
    </row>
    <row r="235" spans="1:5" x14ac:dyDescent="0.25">
      <c r="A235">
        <v>5662301</v>
      </c>
      <c r="B235" s="3">
        <v>-219000</v>
      </c>
      <c r="C235" s="74">
        <v>3210</v>
      </c>
      <c r="D235" s="74">
        <v>104200</v>
      </c>
      <c r="E235" s="74">
        <v>1210</v>
      </c>
    </row>
  </sheetData>
  <autoFilter ref="A1:E235" xr:uid="{CA0F687D-D47E-45F4-BCF0-52C366DD408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9870-AAFC-4855-A258-FB221091F6DE}">
  <sheetPr codeName="Ark7">
    <tabColor rgb="FF92D050"/>
  </sheetPr>
  <dimension ref="A1:H434"/>
  <sheetViews>
    <sheetView tabSelected="1" zoomScale="130" zoomScaleNormal="130" workbookViewId="0">
      <pane ySplit="2" topLeftCell="A3" activePane="bottomLeft" state="frozen"/>
      <selection pane="bottomLeft" activeCell="E434" sqref="E434"/>
    </sheetView>
  </sheetViews>
  <sheetFormatPr baseColWidth="10" defaultColWidth="9.140625" defaultRowHeight="15" x14ac:dyDescent="0.25"/>
  <cols>
    <col min="1" max="1" width="15.42578125" customWidth="1"/>
    <col min="2" max="2" width="45.42578125" customWidth="1"/>
    <col min="3" max="3" width="20" customWidth="1"/>
    <col min="4" max="4" width="20.140625" bestFit="1" customWidth="1"/>
    <col min="5" max="5" width="28.140625" customWidth="1"/>
    <col min="6" max="6" width="31" style="3" customWidth="1"/>
    <col min="7" max="7" width="25.42578125" customWidth="1"/>
    <col min="8" max="8" width="70" customWidth="1"/>
    <col min="9" max="9" width="23.42578125" bestFit="1" customWidth="1"/>
  </cols>
  <sheetData>
    <row r="1" spans="1:8" x14ac:dyDescent="0.25">
      <c r="G1" t="s">
        <v>880</v>
      </c>
    </row>
    <row r="2" spans="1:8" ht="31.5" x14ac:dyDescent="0.25">
      <c r="A2" s="1" t="s">
        <v>0</v>
      </c>
      <c r="B2" s="1" t="s">
        <v>406</v>
      </c>
      <c r="C2" s="1" t="s">
        <v>1</v>
      </c>
      <c r="D2" s="1" t="s">
        <v>874</v>
      </c>
      <c r="E2" s="1" t="s">
        <v>402</v>
      </c>
      <c r="F2" s="49" t="s">
        <v>423</v>
      </c>
      <c r="G2" s="1" t="s">
        <v>403</v>
      </c>
      <c r="H2" s="1" t="s">
        <v>404</v>
      </c>
    </row>
    <row r="3" spans="1:8" ht="30" x14ac:dyDescent="0.25">
      <c r="A3" s="68">
        <v>1200999</v>
      </c>
      <c r="B3" s="38" t="s">
        <v>2</v>
      </c>
      <c r="C3" s="55">
        <v>174428</v>
      </c>
      <c r="D3" s="55">
        <v>505411</v>
      </c>
      <c r="E3" s="55">
        <f t="shared" ref="E3:E65" si="0">+C3-D3</f>
        <v>-330983</v>
      </c>
      <c r="F3" s="55">
        <f t="shared" ref="F3:F66" si="1">+ROUND(E3,-3)</f>
        <v>-331000</v>
      </c>
      <c r="G3" s="56">
        <f>+F3</f>
        <v>-331000</v>
      </c>
      <c r="H3" s="57" t="s">
        <v>885</v>
      </c>
    </row>
    <row r="4" spans="1:8" x14ac:dyDescent="0.25">
      <c r="A4" s="68">
        <v>1201099</v>
      </c>
      <c r="B4" s="38" t="s">
        <v>3</v>
      </c>
      <c r="C4" s="55">
        <v>0</v>
      </c>
      <c r="D4" s="55">
        <v>140000</v>
      </c>
      <c r="E4" s="55">
        <f t="shared" si="0"/>
        <v>-140000</v>
      </c>
      <c r="F4" s="55">
        <f t="shared" si="1"/>
        <v>-140000</v>
      </c>
      <c r="G4" s="56">
        <f>+F4</f>
        <v>-140000</v>
      </c>
      <c r="H4" s="38" t="s">
        <v>845</v>
      </c>
    </row>
    <row r="5" spans="1:8" ht="45" x14ac:dyDescent="0.25">
      <c r="A5" s="68">
        <v>1201101</v>
      </c>
      <c r="B5" s="38" t="s">
        <v>4</v>
      </c>
      <c r="C5" s="55">
        <v>552182</v>
      </c>
      <c r="D5" s="55">
        <v>-1088181</v>
      </c>
      <c r="E5" s="55">
        <f t="shared" si="0"/>
        <v>1640363</v>
      </c>
      <c r="F5" s="55">
        <f t="shared" si="1"/>
        <v>1640000</v>
      </c>
      <c r="G5" s="56">
        <f>+F5</f>
        <v>1640000</v>
      </c>
      <c r="H5" s="57" t="s">
        <v>913</v>
      </c>
    </row>
    <row r="6" spans="1:8" ht="30" x14ac:dyDescent="0.25">
      <c r="A6" s="68">
        <v>1201401</v>
      </c>
      <c r="B6" s="38" t="s">
        <v>5</v>
      </c>
      <c r="C6" s="55">
        <v>621907</v>
      </c>
      <c r="D6" s="55">
        <v>0</v>
      </c>
      <c r="E6" s="55">
        <f t="shared" si="0"/>
        <v>621907</v>
      </c>
      <c r="F6" s="55">
        <f t="shared" si="1"/>
        <v>622000</v>
      </c>
      <c r="G6" s="56">
        <f>+F6</f>
        <v>622000</v>
      </c>
      <c r="H6" s="57" t="s">
        <v>886</v>
      </c>
    </row>
    <row r="7" spans="1:8" x14ac:dyDescent="0.25">
      <c r="A7" s="68">
        <v>1202199</v>
      </c>
      <c r="B7" s="38" t="s">
        <v>6</v>
      </c>
      <c r="C7" s="55">
        <v>1292749</v>
      </c>
      <c r="D7" s="55">
        <v>1500000</v>
      </c>
      <c r="E7" s="55">
        <f t="shared" si="0"/>
        <v>-207251</v>
      </c>
      <c r="F7" s="55">
        <f t="shared" si="1"/>
        <v>-207000</v>
      </c>
      <c r="G7" s="56">
        <f>+F7</f>
        <v>-207000</v>
      </c>
      <c r="H7" s="38" t="s">
        <v>408</v>
      </c>
    </row>
    <row r="8" spans="1:8" x14ac:dyDescent="0.25">
      <c r="A8" s="68">
        <v>1203499</v>
      </c>
      <c r="B8" s="38" t="s">
        <v>7</v>
      </c>
      <c r="C8" s="55">
        <v>43611</v>
      </c>
      <c r="D8" s="55">
        <v>96590</v>
      </c>
      <c r="E8" s="55">
        <f t="shared" si="0"/>
        <v>-52979</v>
      </c>
      <c r="F8" s="55">
        <f t="shared" si="1"/>
        <v>-53000</v>
      </c>
      <c r="G8" s="58"/>
      <c r="H8" s="58" t="s">
        <v>842</v>
      </c>
    </row>
    <row r="9" spans="1:8" x14ac:dyDescent="0.25">
      <c r="A9" s="68">
        <v>1204699</v>
      </c>
      <c r="B9" s="38" t="s">
        <v>8</v>
      </c>
      <c r="C9" s="55">
        <v>333690</v>
      </c>
      <c r="D9" s="55">
        <v>333690</v>
      </c>
      <c r="E9" s="55">
        <f t="shared" si="0"/>
        <v>0</v>
      </c>
      <c r="F9" s="55">
        <f t="shared" si="1"/>
        <v>0</v>
      </c>
      <c r="G9" s="58"/>
      <c r="H9" s="38"/>
    </row>
    <row r="10" spans="1:8" x14ac:dyDescent="0.25">
      <c r="A10" s="68">
        <v>1204899</v>
      </c>
      <c r="B10" s="38" t="s">
        <v>9</v>
      </c>
      <c r="C10" s="55">
        <v>0</v>
      </c>
      <c r="D10" s="55">
        <v>300000</v>
      </c>
      <c r="E10" s="55">
        <f t="shared" si="0"/>
        <v>-300000</v>
      </c>
      <c r="F10" s="55">
        <f t="shared" si="1"/>
        <v>-300000</v>
      </c>
      <c r="G10" s="58"/>
      <c r="H10" s="38" t="s">
        <v>887</v>
      </c>
    </row>
    <row r="11" spans="1:8" x14ac:dyDescent="0.25">
      <c r="A11" s="68">
        <v>1205199</v>
      </c>
      <c r="B11" s="38" t="s">
        <v>10</v>
      </c>
      <c r="C11" s="55">
        <v>387564</v>
      </c>
      <c r="D11" s="55">
        <v>407341</v>
      </c>
      <c r="E11" s="55">
        <f t="shared" si="0"/>
        <v>-19777</v>
      </c>
      <c r="F11" s="55">
        <f t="shared" si="1"/>
        <v>-20000</v>
      </c>
      <c r="G11" s="56">
        <f>+F11</f>
        <v>-20000</v>
      </c>
      <c r="H11" s="38" t="s">
        <v>408</v>
      </c>
    </row>
    <row r="12" spans="1:8" x14ac:dyDescent="0.25">
      <c r="A12" s="68">
        <v>1205399</v>
      </c>
      <c r="B12" s="38" t="s">
        <v>11</v>
      </c>
      <c r="C12" s="55">
        <v>1198186</v>
      </c>
      <c r="D12" s="55">
        <v>1553047</v>
      </c>
      <c r="E12" s="55">
        <f t="shared" si="0"/>
        <v>-354861</v>
      </c>
      <c r="F12" s="55">
        <f t="shared" si="1"/>
        <v>-355000</v>
      </c>
      <c r="G12" s="56">
        <f>+F12</f>
        <v>-355000</v>
      </c>
      <c r="H12" s="38" t="s">
        <v>408</v>
      </c>
    </row>
    <row r="13" spans="1:8" x14ac:dyDescent="0.25">
      <c r="A13" s="68">
        <v>1205401</v>
      </c>
      <c r="B13" s="38" t="s">
        <v>12</v>
      </c>
      <c r="C13" s="55">
        <v>156563</v>
      </c>
      <c r="D13" s="55">
        <v>0</v>
      </c>
      <c r="E13" s="55">
        <f t="shared" si="0"/>
        <v>156563</v>
      </c>
      <c r="F13" s="55">
        <f t="shared" si="1"/>
        <v>157000</v>
      </c>
      <c r="G13" s="58"/>
      <c r="H13" s="38" t="s">
        <v>888</v>
      </c>
    </row>
    <row r="14" spans="1:8" x14ac:dyDescent="0.25">
      <c r="A14" s="68">
        <v>1205499</v>
      </c>
      <c r="B14" s="38" t="s">
        <v>914</v>
      </c>
      <c r="C14" s="55">
        <v>0</v>
      </c>
      <c r="D14" s="55">
        <v>156563</v>
      </c>
      <c r="E14" s="55">
        <f t="shared" si="0"/>
        <v>-156563</v>
      </c>
      <c r="F14" s="55">
        <f t="shared" si="1"/>
        <v>-157000</v>
      </c>
      <c r="G14" s="58"/>
      <c r="H14" s="38" t="s">
        <v>878</v>
      </c>
    </row>
    <row r="15" spans="1:8" x14ac:dyDescent="0.25">
      <c r="A15" s="68">
        <v>1205501</v>
      </c>
      <c r="B15" s="38" t="s">
        <v>13</v>
      </c>
      <c r="C15" s="55">
        <v>1099443</v>
      </c>
      <c r="D15" s="55">
        <v>1500000</v>
      </c>
      <c r="E15" s="55">
        <f t="shared" si="0"/>
        <v>-400557</v>
      </c>
      <c r="F15" s="55">
        <f t="shared" si="1"/>
        <v>-401000</v>
      </c>
      <c r="G15" s="56">
        <f>+F15</f>
        <v>-401000</v>
      </c>
      <c r="H15" s="38" t="s">
        <v>408</v>
      </c>
    </row>
    <row r="16" spans="1:8" x14ac:dyDescent="0.25">
      <c r="A16" s="68">
        <v>1205601</v>
      </c>
      <c r="B16" s="38" t="s">
        <v>915</v>
      </c>
      <c r="C16" s="55">
        <v>9300</v>
      </c>
      <c r="D16" s="55">
        <v>200000</v>
      </c>
      <c r="E16" s="55">
        <f t="shared" si="0"/>
        <v>-190700</v>
      </c>
      <c r="F16" s="55">
        <f t="shared" si="1"/>
        <v>-191000</v>
      </c>
      <c r="G16" s="56">
        <f>+F16</f>
        <v>-191000</v>
      </c>
      <c r="H16" s="59" t="s">
        <v>841</v>
      </c>
    </row>
    <row r="17" spans="1:8" ht="30" customHeight="1" x14ac:dyDescent="0.25">
      <c r="A17" s="68">
        <v>1208299</v>
      </c>
      <c r="B17" s="38" t="s">
        <v>14</v>
      </c>
      <c r="C17" s="55">
        <v>0</v>
      </c>
      <c r="D17" s="55">
        <v>100000</v>
      </c>
      <c r="E17" s="55">
        <f t="shared" si="0"/>
        <v>-100000</v>
      </c>
      <c r="F17" s="55">
        <f t="shared" si="1"/>
        <v>-100000</v>
      </c>
      <c r="G17" s="58"/>
      <c r="H17" s="57" t="s">
        <v>889</v>
      </c>
    </row>
    <row r="18" spans="1:8" x14ac:dyDescent="0.25">
      <c r="A18" s="68">
        <v>1500199</v>
      </c>
      <c r="B18" s="38" t="s">
        <v>15</v>
      </c>
      <c r="C18" s="55">
        <v>0</v>
      </c>
      <c r="D18" s="55">
        <v>119979</v>
      </c>
      <c r="E18" s="55">
        <f t="shared" si="0"/>
        <v>-119979</v>
      </c>
      <c r="F18" s="55">
        <f t="shared" si="1"/>
        <v>-120000</v>
      </c>
      <c r="G18" s="56">
        <f>+F18</f>
        <v>-120000</v>
      </c>
      <c r="H18" s="58" t="s">
        <v>890</v>
      </c>
    </row>
    <row r="19" spans="1:8" ht="45" x14ac:dyDescent="0.25">
      <c r="A19" s="68">
        <v>1500201</v>
      </c>
      <c r="B19" s="38" t="s">
        <v>16</v>
      </c>
      <c r="C19" s="56">
        <v>-418854</v>
      </c>
      <c r="D19" s="55">
        <v>3003067</v>
      </c>
      <c r="E19" s="55">
        <f t="shared" si="0"/>
        <v>-3421921</v>
      </c>
      <c r="F19" s="55">
        <f t="shared" si="1"/>
        <v>-3422000</v>
      </c>
      <c r="G19" s="56">
        <f>+F19</f>
        <v>-3422000</v>
      </c>
      <c r="H19" s="57" t="s">
        <v>879</v>
      </c>
    </row>
    <row r="20" spans="1:8" x14ac:dyDescent="0.25">
      <c r="A20" s="68">
        <v>1500401</v>
      </c>
      <c r="B20" s="38" t="s">
        <v>17</v>
      </c>
      <c r="C20" s="55">
        <v>30563</v>
      </c>
      <c r="D20" s="55">
        <v>30563</v>
      </c>
      <c r="E20" s="55">
        <f t="shared" si="0"/>
        <v>0</v>
      </c>
      <c r="F20" s="55">
        <f t="shared" si="1"/>
        <v>0</v>
      </c>
      <c r="G20" s="58"/>
      <c r="H20" s="38"/>
    </row>
    <row r="21" spans="1:8" x14ac:dyDescent="0.25">
      <c r="A21" s="68">
        <v>1500501</v>
      </c>
      <c r="B21" s="38" t="s">
        <v>18</v>
      </c>
      <c r="C21" s="55">
        <v>135000</v>
      </c>
      <c r="D21" s="55">
        <v>135000</v>
      </c>
      <c r="E21" s="55">
        <f t="shared" si="0"/>
        <v>0</v>
      </c>
      <c r="F21" s="55">
        <f t="shared" si="1"/>
        <v>0</v>
      </c>
      <c r="G21" s="58"/>
      <c r="H21" s="38"/>
    </row>
    <row r="22" spans="1:8" x14ac:dyDescent="0.25">
      <c r="A22" s="68">
        <v>1500601</v>
      </c>
      <c r="B22" s="38" t="s">
        <v>19</v>
      </c>
      <c r="C22" s="55">
        <v>0</v>
      </c>
      <c r="D22" s="55">
        <v>300000</v>
      </c>
      <c r="E22" s="55">
        <f t="shared" si="0"/>
        <v>-300000</v>
      </c>
      <c r="F22" s="55">
        <f t="shared" si="1"/>
        <v>-300000</v>
      </c>
      <c r="G22" s="56">
        <f>+F22</f>
        <v>-300000</v>
      </c>
      <c r="H22" s="38" t="s">
        <v>408</v>
      </c>
    </row>
    <row r="23" spans="1:8" x14ac:dyDescent="0.25">
      <c r="A23" s="68">
        <v>2002601</v>
      </c>
      <c r="B23" s="38" t="s">
        <v>20</v>
      </c>
      <c r="C23" s="55">
        <v>123137</v>
      </c>
      <c r="D23" s="55">
        <v>0</v>
      </c>
      <c r="E23" s="56">
        <f t="shared" si="0"/>
        <v>123137</v>
      </c>
      <c r="F23" s="55">
        <f t="shared" si="1"/>
        <v>123000</v>
      </c>
      <c r="G23" s="58"/>
      <c r="H23" s="38" t="s">
        <v>891</v>
      </c>
    </row>
    <row r="24" spans="1:8" x14ac:dyDescent="0.25">
      <c r="A24" s="68">
        <v>2003501</v>
      </c>
      <c r="B24" s="38" t="s">
        <v>22</v>
      </c>
      <c r="C24" s="55">
        <v>0</v>
      </c>
      <c r="D24" s="55">
        <v>153522</v>
      </c>
      <c r="E24" s="55">
        <f t="shared" si="0"/>
        <v>-153522</v>
      </c>
      <c r="F24" s="55">
        <f t="shared" si="1"/>
        <v>-154000</v>
      </c>
      <c r="G24" s="56"/>
      <c r="H24" s="38" t="s">
        <v>872</v>
      </c>
    </row>
    <row r="25" spans="1:8" x14ac:dyDescent="0.25">
      <c r="A25" s="68">
        <v>2003599</v>
      </c>
      <c r="B25" s="38" t="s">
        <v>21</v>
      </c>
      <c r="C25" s="55">
        <v>0</v>
      </c>
      <c r="D25" s="55">
        <v>810000</v>
      </c>
      <c r="E25" s="55">
        <f t="shared" si="0"/>
        <v>-810000</v>
      </c>
      <c r="F25" s="55">
        <f t="shared" si="1"/>
        <v>-810000</v>
      </c>
      <c r="G25" s="56">
        <f>+SUM(F24:F25)</f>
        <v>-964000</v>
      </c>
      <c r="H25" s="38" t="s">
        <v>872</v>
      </c>
    </row>
    <row r="26" spans="1:8" x14ac:dyDescent="0.25">
      <c r="A26" s="68">
        <v>3338001</v>
      </c>
      <c r="B26" s="38" t="s">
        <v>23</v>
      </c>
      <c r="C26" s="55">
        <v>12605</v>
      </c>
      <c r="D26" s="55">
        <v>12605</v>
      </c>
      <c r="E26" s="55">
        <f t="shared" si="0"/>
        <v>0</v>
      </c>
      <c r="F26" s="55">
        <f t="shared" si="1"/>
        <v>0</v>
      </c>
      <c r="G26" s="58"/>
      <c r="H26" s="38"/>
    </row>
    <row r="27" spans="1:8" x14ac:dyDescent="0.25">
      <c r="A27" s="68">
        <v>3338201</v>
      </c>
      <c r="B27" s="38" t="s">
        <v>24</v>
      </c>
      <c r="C27" s="55">
        <v>2000</v>
      </c>
      <c r="D27" s="55">
        <v>2000</v>
      </c>
      <c r="E27" s="55">
        <f t="shared" si="0"/>
        <v>0</v>
      </c>
      <c r="F27" s="55">
        <f t="shared" si="1"/>
        <v>0</v>
      </c>
      <c r="G27" s="58"/>
      <c r="H27" s="38"/>
    </row>
    <row r="28" spans="1:8" x14ac:dyDescent="0.25">
      <c r="A28" s="68">
        <v>3700501</v>
      </c>
      <c r="B28" s="38" t="s">
        <v>25</v>
      </c>
      <c r="C28" s="55">
        <v>326880</v>
      </c>
      <c r="D28" s="55">
        <v>326880</v>
      </c>
      <c r="E28" s="55">
        <f t="shared" si="0"/>
        <v>0</v>
      </c>
      <c r="F28" s="55">
        <f t="shared" si="1"/>
        <v>0</v>
      </c>
      <c r="G28" s="58"/>
      <c r="H28" s="38"/>
    </row>
    <row r="29" spans="1:8" x14ac:dyDescent="0.25">
      <c r="A29" s="68">
        <v>4007104</v>
      </c>
      <c r="B29" s="38" t="s">
        <v>27</v>
      </c>
      <c r="C29" s="55">
        <v>60500</v>
      </c>
      <c r="D29" s="56">
        <v>31562500</v>
      </c>
      <c r="E29" s="55">
        <f t="shared" si="0"/>
        <v>-31502000</v>
      </c>
      <c r="F29" s="55">
        <f t="shared" si="1"/>
        <v>-31502000</v>
      </c>
      <c r="G29" s="58">
        <v>0</v>
      </c>
      <c r="H29" s="57" t="s">
        <v>430</v>
      </c>
    </row>
    <row r="30" spans="1:8" x14ac:dyDescent="0.25">
      <c r="A30" s="68">
        <v>4007152</v>
      </c>
      <c r="B30" s="38" t="s">
        <v>28</v>
      </c>
      <c r="C30" s="55">
        <v>-6923625</v>
      </c>
      <c r="D30" s="55">
        <v>-6863125</v>
      </c>
      <c r="E30" s="55">
        <f t="shared" si="0"/>
        <v>-60500</v>
      </c>
      <c r="F30" s="55">
        <f t="shared" si="1"/>
        <v>-61000</v>
      </c>
      <c r="G30" s="58">
        <v>0</v>
      </c>
      <c r="H30" s="57" t="s">
        <v>430</v>
      </c>
    </row>
    <row r="31" spans="1:8" x14ac:dyDescent="0.25">
      <c r="A31" s="68">
        <v>4007153</v>
      </c>
      <c r="B31" s="38" t="s">
        <v>29</v>
      </c>
      <c r="C31" s="55">
        <v>0</v>
      </c>
      <c r="D31" s="56">
        <v>-31562500</v>
      </c>
      <c r="E31" s="55">
        <f t="shared" si="0"/>
        <v>31562500</v>
      </c>
      <c r="F31" s="55">
        <f t="shared" si="1"/>
        <v>31563000</v>
      </c>
      <c r="G31" s="58">
        <v>0</v>
      </c>
      <c r="H31" s="57" t="s">
        <v>430</v>
      </c>
    </row>
    <row r="32" spans="1:8" x14ac:dyDescent="0.25">
      <c r="A32" s="68">
        <v>4007199</v>
      </c>
      <c r="B32" s="38" t="s">
        <v>26</v>
      </c>
      <c r="C32" s="55">
        <v>17071</v>
      </c>
      <c r="D32" s="55">
        <v>0</v>
      </c>
      <c r="E32" s="55">
        <f t="shared" si="0"/>
        <v>17071</v>
      </c>
      <c r="F32" s="56">
        <f t="shared" si="1"/>
        <v>17000</v>
      </c>
      <c r="G32" s="56"/>
      <c r="H32" s="59" t="s">
        <v>843</v>
      </c>
    </row>
    <row r="33" spans="1:8" x14ac:dyDescent="0.25">
      <c r="A33" s="68">
        <v>4007201</v>
      </c>
      <c r="B33" s="38" t="s">
        <v>31</v>
      </c>
      <c r="C33" s="55">
        <v>1201514</v>
      </c>
      <c r="D33" s="55">
        <v>0</v>
      </c>
      <c r="E33" s="55">
        <f t="shared" si="0"/>
        <v>1201514</v>
      </c>
      <c r="F33" s="55">
        <f t="shared" si="1"/>
        <v>1202000</v>
      </c>
      <c r="G33" s="58"/>
      <c r="H33" s="59" t="s">
        <v>896</v>
      </c>
    </row>
    <row r="34" spans="1:8" x14ac:dyDescent="0.25">
      <c r="A34" s="68">
        <v>4007202</v>
      </c>
      <c r="B34" s="38" t="s">
        <v>32</v>
      </c>
      <c r="C34" s="55">
        <v>4047522</v>
      </c>
      <c r="D34" s="55">
        <v>0</v>
      </c>
      <c r="E34" s="55">
        <f t="shared" si="0"/>
        <v>4047522</v>
      </c>
      <c r="F34" s="55">
        <f t="shared" si="1"/>
        <v>4048000</v>
      </c>
      <c r="G34" s="58"/>
      <c r="H34" s="59" t="s">
        <v>896</v>
      </c>
    </row>
    <row r="35" spans="1:8" x14ac:dyDescent="0.25">
      <c r="A35" s="68">
        <v>4007203</v>
      </c>
      <c r="B35" s="38" t="s">
        <v>33</v>
      </c>
      <c r="C35" s="55">
        <v>4290483</v>
      </c>
      <c r="D35" s="55">
        <v>0</v>
      </c>
      <c r="E35" s="55">
        <f t="shared" si="0"/>
        <v>4290483</v>
      </c>
      <c r="F35" s="55">
        <f t="shared" si="1"/>
        <v>4290000</v>
      </c>
      <c r="G35" s="58"/>
      <c r="H35" s="59" t="s">
        <v>896</v>
      </c>
    </row>
    <row r="36" spans="1:8" x14ac:dyDescent="0.25">
      <c r="A36" s="68">
        <v>4007204</v>
      </c>
      <c r="B36" s="38" t="s">
        <v>34</v>
      </c>
      <c r="C36" s="55">
        <v>3298396</v>
      </c>
      <c r="D36" s="55">
        <v>0</v>
      </c>
      <c r="E36" s="55">
        <f t="shared" si="0"/>
        <v>3298396</v>
      </c>
      <c r="F36" s="55">
        <f t="shared" si="1"/>
        <v>3298000</v>
      </c>
      <c r="G36" s="58"/>
      <c r="H36" s="59" t="s">
        <v>896</v>
      </c>
    </row>
    <row r="37" spans="1:8" x14ac:dyDescent="0.25">
      <c r="A37" s="68">
        <v>4007299</v>
      </c>
      <c r="B37" s="38" t="s">
        <v>30</v>
      </c>
      <c r="C37" s="55">
        <v>18574</v>
      </c>
      <c r="D37" s="55">
        <v>16023975</v>
      </c>
      <c r="E37" s="55">
        <f t="shared" si="0"/>
        <v>-16005401</v>
      </c>
      <c r="F37" s="55">
        <f t="shared" si="1"/>
        <v>-16005000</v>
      </c>
      <c r="G37" s="56">
        <f>+SUM(F33:F37)</f>
        <v>-3167000</v>
      </c>
      <c r="H37" s="57" t="s">
        <v>538</v>
      </c>
    </row>
    <row r="38" spans="1:8" ht="60" x14ac:dyDescent="0.25">
      <c r="A38" s="68">
        <v>4007399</v>
      </c>
      <c r="B38" s="38" t="s">
        <v>35</v>
      </c>
      <c r="C38" s="55">
        <v>0</v>
      </c>
      <c r="D38" s="55">
        <v>-25000000</v>
      </c>
      <c r="E38" s="55">
        <f t="shared" si="0"/>
        <v>25000000</v>
      </c>
      <c r="F38" s="55">
        <f t="shared" si="1"/>
        <v>25000000</v>
      </c>
      <c r="G38" s="56">
        <f>+F38</f>
        <v>25000000</v>
      </c>
      <c r="H38" s="57" t="s">
        <v>916</v>
      </c>
    </row>
    <row r="39" spans="1:8" x14ac:dyDescent="0.25">
      <c r="A39" s="68">
        <v>4007499</v>
      </c>
      <c r="B39" s="38" t="s">
        <v>36</v>
      </c>
      <c r="C39" s="55">
        <v>15000001</v>
      </c>
      <c r="D39" s="55">
        <v>15000001</v>
      </c>
      <c r="E39" s="55">
        <f t="shared" si="0"/>
        <v>0</v>
      </c>
      <c r="F39" s="55">
        <f t="shared" si="1"/>
        <v>0</v>
      </c>
      <c r="G39" s="58"/>
      <c r="H39" s="38"/>
    </row>
    <row r="40" spans="1:8" x14ac:dyDescent="0.25">
      <c r="A40" s="68">
        <v>4240299</v>
      </c>
      <c r="B40" s="38" t="s">
        <v>37</v>
      </c>
      <c r="C40" s="55">
        <v>14934769</v>
      </c>
      <c r="D40" s="55">
        <v>14037267</v>
      </c>
      <c r="E40" s="55">
        <f t="shared" si="0"/>
        <v>897502</v>
      </c>
      <c r="F40" s="55">
        <f t="shared" si="1"/>
        <v>898000</v>
      </c>
      <c r="G40" s="56">
        <f t="shared" ref="G40:G45" si="2">+F40</f>
        <v>898000</v>
      </c>
      <c r="H40" s="57" t="s">
        <v>431</v>
      </c>
    </row>
    <row r="41" spans="1:8" ht="30" x14ac:dyDescent="0.25">
      <c r="A41" s="68">
        <v>4240399</v>
      </c>
      <c r="B41" s="38" t="s">
        <v>38</v>
      </c>
      <c r="C41" s="55">
        <v>496763</v>
      </c>
      <c r="D41" s="55">
        <v>127644</v>
      </c>
      <c r="E41" s="55">
        <f t="shared" si="0"/>
        <v>369119</v>
      </c>
      <c r="F41" s="55">
        <f t="shared" si="1"/>
        <v>369000</v>
      </c>
      <c r="G41" s="60">
        <f t="shared" si="2"/>
        <v>369000</v>
      </c>
      <c r="H41" s="57" t="s">
        <v>877</v>
      </c>
    </row>
    <row r="42" spans="1:8" x14ac:dyDescent="0.25">
      <c r="A42" s="68">
        <v>4451599</v>
      </c>
      <c r="B42" s="38" t="s">
        <v>39</v>
      </c>
      <c r="C42" s="55">
        <v>400000</v>
      </c>
      <c r="D42" s="55">
        <v>800000</v>
      </c>
      <c r="E42" s="55">
        <f t="shared" si="0"/>
        <v>-400000</v>
      </c>
      <c r="F42" s="55">
        <f t="shared" si="1"/>
        <v>-400000</v>
      </c>
      <c r="G42" s="56">
        <f t="shared" si="2"/>
        <v>-400000</v>
      </c>
      <c r="H42" s="38" t="s">
        <v>549</v>
      </c>
    </row>
    <row r="43" spans="1:8" x14ac:dyDescent="0.25">
      <c r="A43" s="68">
        <v>4540401</v>
      </c>
      <c r="B43" s="38" t="s">
        <v>40</v>
      </c>
      <c r="C43" s="55">
        <v>215495</v>
      </c>
      <c r="D43" s="55">
        <v>351407</v>
      </c>
      <c r="E43" s="55">
        <f t="shared" si="0"/>
        <v>-135912</v>
      </c>
      <c r="F43" s="55">
        <f t="shared" si="1"/>
        <v>-136000</v>
      </c>
      <c r="G43" s="56">
        <f t="shared" si="2"/>
        <v>-136000</v>
      </c>
      <c r="H43" s="38" t="s">
        <v>549</v>
      </c>
    </row>
    <row r="44" spans="1:8" ht="30" x14ac:dyDescent="0.25">
      <c r="A44" s="68">
        <v>4540799</v>
      </c>
      <c r="B44" s="38" t="s">
        <v>41</v>
      </c>
      <c r="C44" s="55">
        <v>0</v>
      </c>
      <c r="D44" s="55">
        <v>500000</v>
      </c>
      <c r="E44" s="55">
        <f t="shared" si="0"/>
        <v>-500000</v>
      </c>
      <c r="F44" s="55">
        <f t="shared" si="1"/>
        <v>-500000</v>
      </c>
      <c r="G44" s="56">
        <v>0</v>
      </c>
      <c r="H44" s="59" t="s">
        <v>881</v>
      </c>
    </row>
    <row r="45" spans="1:8" ht="30" x14ac:dyDescent="0.25">
      <c r="A45" s="68">
        <v>4543099</v>
      </c>
      <c r="B45" s="38" t="s">
        <v>42</v>
      </c>
      <c r="C45" s="55">
        <v>-600000</v>
      </c>
      <c r="D45" s="55">
        <v>0</v>
      </c>
      <c r="E45" s="55">
        <f t="shared" si="0"/>
        <v>-600000</v>
      </c>
      <c r="F45" s="56">
        <f t="shared" si="1"/>
        <v>-600000</v>
      </c>
      <c r="G45" s="56">
        <f t="shared" si="2"/>
        <v>-600000</v>
      </c>
      <c r="H45" s="57" t="s">
        <v>625</v>
      </c>
    </row>
    <row r="46" spans="1:8" x14ac:dyDescent="0.25">
      <c r="A46" s="68">
        <v>4570799</v>
      </c>
      <c r="B46" s="38" t="s">
        <v>43</v>
      </c>
      <c r="C46" s="55">
        <v>850</v>
      </c>
      <c r="D46" s="55">
        <v>0</v>
      </c>
      <c r="E46" s="55">
        <f t="shared" si="0"/>
        <v>850</v>
      </c>
      <c r="F46" s="56">
        <f t="shared" si="1"/>
        <v>1000</v>
      </c>
      <c r="G46" s="58"/>
      <c r="H46" s="38" t="s">
        <v>846</v>
      </c>
    </row>
    <row r="47" spans="1:8" x14ac:dyDescent="0.25">
      <c r="A47" s="68">
        <v>4630101</v>
      </c>
      <c r="B47" s="38" t="s">
        <v>44</v>
      </c>
      <c r="C47" s="55">
        <v>45055</v>
      </c>
      <c r="D47" s="55">
        <v>6094905</v>
      </c>
      <c r="E47" s="55">
        <f t="shared" si="0"/>
        <v>-6049850</v>
      </c>
      <c r="F47" s="56">
        <f t="shared" si="1"/>
        <v>-6050000</v>
      </c>
      <c r="G47" s="56">
        <f>+SUM(F47:F50)</f>
        <v>-4994000</v>
      </c>
      <c r="H47" s="57" t="s">
        <v>541</v>
      </c>
    </row>
    <row r="48" spans="1:8" x14ac:dyDescent="0.25">
      <c r="A48" s="68">
        <v>4630103</v>
      </c>
      <c r="B48" s="38" t="s">
        <v>45</v>
      </c>
      <c r="C48" s="55">
        <v>311675</v>
      </c>
      <c r="D48" s="55">
        <v>0</v>
      </c>
      <c r="E48" s="55">
        <f t="shared" si="0"/>
        <v>311675</v>
      </c>
      <c r="F48" s="56">
        <f t="shared" si="1"/>
        <v>312000</v>
      </c>
      <c r="G48" s="58"/>
      <c r="H48" s="38" t="s">
        <v>546</v>
      </c>
    </row>
    <row r="49" spans="1:8" x14ac:dyDescent="0.25">
      <c r="A49" s="68">
        <v>4630104</v>
      </c>
      <c r="B49" s="38" t="s">
        <v>46</v>
      </c>
      <c r="C49" s="55">
        <v>277322</v>
      </c>
      <c r="D49" s="55">
        <v>0</v>
      </c>
      <c r="E49" s="55">
        <f t="shared" si="0"/>
        <v>277322</v>
      </c>
      <c r="F49" s="56">
        <f t="shared" si="1"/>
        <v>277000</v>
      </c>
      <c r="G49" s="58"/>
      <c r="H49" s="38" t="s">
        <v>546</v>
      </c>
    </row>
    <row r="50" spans="1:8" x14ac:dyDescent="0.25">
      <c r="A50" s="68">
        <v>4630105</v>
      </c>
      <c r="B50" s="38" t="s">
        <v>47</v>
      </c>
      <c r="C50" s="55">
        <v>467097</v>
      </c>
      <c r="D50" s="55">
        <v>0</v>
      </c>
      <c r="E50" s="55">
        <f t="shared" si="0"/>
        <v>467097</v>
      </c>
      <c r="F50" s="56">
        <f t="shared" si="1"/>
        <v>467000</v>
      </c>
      <c r="G50" s="58"/>
      <c r="H50" s="38" t="s">
        <v>546</v>
      </c>
    </row>
    <row r="51" spans="1:8" ht="30" x14ac:dyDescent="0.25">
      <c r="A51" s="68">
        <v>6000101</v>
      </c>
      <c r="B51" s="38" t="s">
        <v>147</v>
      </c>
      <c r="C51" s="55">
        <v>1260</v>
      </c>
      <c r="D51" s="55">
        <v>0</v>
      </c>
      <c r="E51" s="55">
        <f t="shared" si="0"/>
        <v>1260</v>
      </c>
      <c r="F51" s="55">
        <f t="shared" si="1"/>
        <v>1000</v>
      </c>
      <c r="G51" s="56">
        <f>+SUM(F51:F52)</f>
        <v>-52000</v>
      </c>
      <c r="H51" s="59" t="s">
        <v>917</v>
      </c>
    </row>
    <row r="52" spans="1:8" ht="30" x14ac:dyDescent="0.25">
      <c r="A52" s="68">
        <v>6000201</v>
      </c>
      <c r="B52" s="38" t="s">
        <v>148</v>
      </c>
      <c r="C52" s="55">
        <v>761260</v>
      </c>
      <c r="D52" s="55">
        <v>814045</v>
      </c>
      <c r="E52" s="55">
        <f t="shared" si="0"/>
        <v>-52785</v>
      </c>
      <c r="F52" s="55">
        <f t="shared" si="1"/>
        <v>-53000</v>
      </c>
      <c r="G52" s="58"/>
      <c r="H52" s="59" t="s">
        <v>545</v>
      </c>
    </row>
    <row r="53" spans="1:8" x14ac:dyDescent="0.25">
      <c r="A53" s="68">
        <v>6000401</v>
      </c>
      <c r="B53" s="38" t="s">
        <v>149</v>
      </c>
      <c r="C53" s="55">
        <v>21000</v>
      </c>
      <c r="D53" s="55">
        <v>1000000</v>
      </c>
      <c r="E53" s="55">
        <f t="shared" si="0"/>
        <v>-979000</v>
      </c>
      <c r="F53" s="55">
        <f t="shared" si="1"/>
        <v>-979000</v>
      </c>
      <c r="G53" s="56">
        <f>+F53</f>
        <v>-979000</v>
      </c>
      <c r="H53" s="38" t="s">
        <v>627</v>
      </c>
    </row>
    <row r="54" spans="1:8" x14ac:dyDescent="0.25">
      <c r="A54" s="68">
        <v>6000501</v>
      </c>
      <c r="B54" s="38" t="s">
        <v>150</v>
      </c>
      <c r="C54" s="55">
        <v>271650</v>
      </c>
      <c r="D54" s="55">
        <v>250000</v>
      </c>
      <c r="E54" s="55">
        <f t="shared" si="0"/>
        <v>21650</v>
      </c>
      <c r="F54" s="55">
        <f t="shared" si="1"/>
        <v>22000</v>
      </c>
      <c r="G54" s="58"/>
      <c r="H54" s="58" t="s">
        <v>628</v>
      </c>
    </row>
    <row r="55" spans="1:8" x14ac:dyDescent="0.25">
      <c r="A55" s="68">
        <v>6001599</v>
      </c>
      <c r="B55" s="38" t="s">
        <v>918</v>
      </c>
      <c r="C55" s="55">
        <v>0</v>
      </c>
      <c r="D55" s="55">
        <v>71018</v>
      </c>
      <c r="E55" s="55">
        <f t="shared" si="0"/>
        <v>-71018</v>
      </c>
      <c r="F55" s="55">
        <f t="shared" si="1"/>
        <v>-71000</v>
      </c>
      <c r="G55" s="58"/>
      <c r="H55" s="57" t="s">
        <v>847</v>
      </c>
    </row>
    <row r="56" spans="1:8" x14ac:dyDescent="0.25">
      <c r="A56" s="68">
        <v>6010177</v>
      </c>
      <c r="B56" s="38" t="s">
        <v>152</v>
      </c>
      <c r="C56" s="55">
        <v>159767</v>
      </c>
      <c r="D56" s="55">
        <v>200000</v>
      </c>
      <c r="E56" s="55">
        <f t="shared" si="0"/>
        <v>-40233</v>
      </c>
      <c r="F56" s="55">
        <f t="shared" si="1"/>
        <v>-40000</v>
      </c>
      <c r="G56" s="56"/>
      <c r="H56" s="57" t="s">
        <v>629</v>
      </c>
    </row>
    <row r="57" spans="1:8" ht="30" x14ac:dyDescent="0.25">
      <c r="A57" s="68">
        <v>6010178</v>
      </c>
      <c r="B57" s="38" t="s">
        <v>153</v>
      </c>
      <c r="C57" s="55">
        <v>812375</v>
      </c>
      <c r="D57" s="55">
        <v>1000000</v>
      </c>
      <c r="E57" s="55">
        <f t="shared" si="0"/>
        <v>-187625</v>
      </c>
      <c r="F57" s="55">
        <f t="shared" si="1"/>
        <v>-188000</v>
      </c>
      <c r="G57" s="56">
        <f>+F57</f>
        <v>-188000</v>
      </c>
      <c r="H57" s="57" t="s">
        <v>529</v>
      </c>
    </row>
    <row r="58" spans="1:8" x14ac:dyDescent="0.25">
      <c r="A58" s="68">
        <v>6010179</v>
      </c>
      <c r="B58" s="38" t="s">
        <v>154</v>
      </c>
      <c r="C58" s="55">
        <v>743750</v>
      </c>
      <c r="D58" s="55">
        <v>750000</v>
      </c>
      <c r="E58" s="55">
        <f t="shared" si="0"/>
        <v>-6250</v>
      </c>
      <c r="F58" s="55">
        <f t="shared" si="1"/>
        <v>-6000</v>
      </c>
      <c r="G58" s="58"/>
      <c r="H58" s="57" t="s">
        <v>530</v>
      </c>
    </row>
    <row r="59" spans="1:8" x14ac:dyDescent="0.25">
      <c r="A59" s="68">
        <v>6010180</v>
      </c>
      <c r="B59" s="38" t="s">
        <v>155</v>
      </c>
      <c r="C59" s="55">
        <v>983750</v>
      </c>
      <c r="D59" s="55">
        <v>984000</v>
      </c>
      <c r="E59" s="55">
        <f t="shared" si="0"/>
        <v>-250</v>
      </c>
      <c r="F59" s="55">
        <f t="shared" si="1"/>
        <v>0</v>
      </c>
      <c r="G59" s="58"/>
      <c r="H59" s="57"/>
    </row>
    <row r="60" spans="1:8" x14ac:dyDescent="0.25">
      <c r="A60" s="68">
        <v>6010182</v>
      </c>
      <c r="B60" s="38" t="s">
        <v>156</v>
      </c>
      <c r="C60" s="55">
        <v>102218</v>
      </c>
      <c r="D60" s="55">
        <v>0</v>
      </c>
      <c r="E60" s="55">
        <f t="shared" si="0"/>
        <v>102218</v>
      </c>
      <c r="F60" s="55">
        <f t="shared" si="1"/>
        <v>102000</v>
      </c>
      <c r="G60" s="58"/>
      <c r="H60" s="57" t="s">
        <v>530</v>
      </c>
    </row>
    <row r="61" spans="1:8" x14ac:dyDescent="0.25">
      <c r="A61" s="68">
        <v>6010183</v>
      </c>
      <c r="B61" s="38" t="s">
        <v>157</v>
      </c>
      <c r="C61" s="55">
        <v>0</v>
      </c>
      <c r="D61" s="55">
        <v>1010000</v>
      </c>
      <c r="E61" s="55">
        <f t="shared" si="0"/>
        <v>-1010000</v>
      </c>
      <c r="F61" s="55">
        <f t="shared" si="1"/>
        <v>-1010000</v>
      </c>
      <c r="G61" s="56">
        <f>+F61</f>
        <v>-1010000</v>
      </c>
      <c r="H61" s="57" t="s">
        <v>531</v>
      </c>
    </row>
    <row r="62" spans="1:8" x14ac:dyDescent="0.25">
      <c r="A62" s="68">
        <v>6010184</v>
      </c>
      <c r="B62" s="38" t="s">
        <v>158</v>
      </c>
      <c r="C62" s="55">
        <v>225000</v>
      </c>
      <c r="D62" s="55">
        <v>0</v>
      </c>
      <c r="E62" s="55">
        <f t="shared" si="0"/>
        <v>225000</v>
      </c>
      <c r="F62" s="55">
        <f t="shared" si="1"/>
        <v>225000</v>
      </c>
      <c r="G62" s="58"/>
      <c r="H62" s="57" t="s">
        <v>530</v>
      </c>
    </row>
    <row r="63" spans="1:8" x14ac:dyDescent="0.25">
      <c r="A63" s="68">
        <v>6010199</v>
      </c>
      <c r="B63" s="38" t="s">
        <v>151</v>
      </c>
      <c r="C63" s="55">
        <v>0</v>
      </c>
      <c r="D63" s="55">
        <v>575002</v>
      </c>
      <c r="E63" s="55">
        <f t="shared" si="0"/>
        <v>-575002</v>
      </c>
      <c r="F63" s="55">
        <f t="shared" si="1"/>
        <v>-575000</v>
      </c>
      <c r="G63" s="56">
        <f>+SUM(F63,F62,F60,F58,F56)</f>
        <v>-294000</v>
      </c>
      <c r="H63" s="38" t="s">
        <v>532</v>
      </c>
    </row>
    <row r="64" spans="1:8" s="2" customFormat="1" x14ac:dyDescent="0.25">
      <c r="A64" s="69">
        <v>6010301</v>
      </c>
      <c r="B64" s="58" t="s">
        <v>159</v>
      </c>
      <c r="C64" s="56">
        <v>508875</v>
      </c>
      <c r="D64" s="56">
        <v>0</v>
      </c>
      <c r="E64" s="56">
        <f t="shared" si="0"/>
        <v>508875</v>
      </c>
      <c r="F64" s="56">
        <f t="shared" si="1"/>
        <v>509000</v>
      </c>
      <c r="G64" s="58"/>
      <c r="H64" s="58" t="s">
        <v>550</v>
      </c>
    </row>
    <row r="65" spans="1:8" x14ac:dyDescent="0.25">
      <c r="A65" s="68">
        <v>6010607</v>
      </c>
      <c r="B65" s="38" t="s">
        <v>160</v>
      </c>
      <c r="C65" s="55">
        <v>162000</v>
      </c>
      <c r="D65" s="55">
        <v>162000</v>
      </c>
      <c r="E65" s="55">
        <f t="shared" si="0"/>
        <v>0</v>
      </c>
      <c r="F65" s="55">
        <f t="shared" si="1"/>
        <v>0</v>
      </c>
      <c r="G65" s="58"/>
      <c r="H65" s="38"/>
    </row>
    <row r="66" spans="1:8" x14ac:dyDescent="0.25">
      <c r="A66" s="68">
        <v>6011201</v>
      </c>
      <c r="B66" s="38" t="s">
        <v>161</v>
      </c>
      <c r="C66" s="55">
        <v>751242</v>
      </c>
      <c r="D66" s="55">
        <v>751242</v>
      </c>
      <c r="E66" s="55">
        <f t="shared" ref="E66:E129" si="3">+C66-D66</f>
        <v>0</v>
      </c>
      <c r="F66" s="55">
        <f t="shared" si="1"/>
        <v>0</v>
      </c>
      <c r="G66" s="58"/>
      <c r="H66" s="38"/>
    </row>
    <row r="67" spans="1:8" x14ac:dyDescent="0.25">
      <c r="A67" s="68">
        <v>6202201</v>
      </c>
      <c r="B67" s="38" t="s">
        <v>162</v>
      </c>
      <c r="C67" s="55">
        <v>41339</v>
      </c>
      <c r="D67" s="55">
        <v>150000</v>
      </c>
      <c r="E67" s="55">
        <f t="shared" si="3"/>
        <v>-108661</v>
      </c>
      <c r="F67" s="55">
        <f t="shared" ref="F67:F130" si="4">+ROUND(E67,-3)</f>
        <v>-109000</v>
      </c>
      <c r="G67" s="56">
        <f>+F67</f>
        <v>-109000</v>
      </c>
      <c r="H67" s="38" t="s">
        <v>408</v>
      </c>
    </row>
    <row r="68" spans="1:8" x14ac:dyDescent="0.25">
      <c r="A68" s="68">
        <v>6302001</v>
      </c>
      <c r="B68" s="38" t="s">
        <v>163</v>
      </c>
      <c r="C68" s="55">
        <v>1739159</v>
      </c>
      <c r="D68" s="55">
        <v>0</v>
      </c>
      <c r="E68" s="55">
        <f t="shared" si="3"/>
        <v>1739159</v>
      </c>
      <c r="F68" s="55">
        <f t="shared" si="4"/>
        <v>1739000</v>
      </c>
      <c r="G68" s="58"/>
      <c r="H68" s="38" t="s">
        <v>623</v>
      </c>
    </row>
    <row r="69" spans="1:8" x14ac:dyDescent="0.25">
      <c r="A69" s="68">
        <v>6302050</v>
      </c>
      <c r="B69" s="38" t="s">
        <v>164</v>
      </c>
      <c r="C69" s="55">
        <v>-393809</v>
      </c>
      <c r="D69" s="55">
        <v>0</v>
      </c>
      <c r="E69" s="55">
        <f t="shared" si="3"/>
        <v>-393809</v>
      </c>
      <c r="F69" s="55">
        <f t="shared" si="4"/>
        <v>-394000</v>
      </c>
      <c r="G69" s="58"/>
      <c r="H69" s="38" t="s">
        <v>623</v>
      </c>
    </row>
    <row r="70" spans="1:8" x14ac:dyDescent="0.25">
      <c r="A70" s="68">
        <v>6302099</v>
      </c>
      <c r="B70" s="38" t="s">
        <v>165</v>
      </c>
      <c r="C70" s="55">
        <v>0</v>
      </c>
      <c r="D70" s="55">
        <v>4239084</v>
      </c>
      <c r="E70" s="55">
        <f t="shared" si="3"/>
        <v>-4239084</v>
      </c>
      <c r="F70" s="55">
        <f t="shared" si="4"/>
        <v>-4239000</v>
      </c>
      <c r="G70" s="56">
        <f>+SUM(F68:F70)</f>
        <v>-2894000</v>
      </c>
      <c r="H70" s="38" t="s">
        <v>408</v>
      </c>
    </row>
    <row r="71" spans="1:8" x14ac:dyDescent="0.25">
      <c r="A71" s="68">
        <v>6302104</v>
      </c>
      <c r="B71" s="38" t="s">
        <v>166</v>
      </c>
      <c r="C71" s="55">
        <v>1570656</v>
      </c>
      <c r="D71" s="55">
        <v>0</v>
      </c>
      <c r="E71" s="55">
        <f t="shared" si="3"/>
        <v>1570656</v>
      </c>
      <c r="F71" s="55">
        <f t="shared" si="4"/>
        <v>1571000</v>
      </c>
      <c r="G71" s="58"/>
      <c r="H71" s="38" t="s">
        <v>624</v>
      </c>
    </row>
    <row r="72" spans="1:8" ht="30" x14ac:dyDescent="0.25">
      <c r="A72" s="68">
        <v>6302132</v>
      </c>
      <c r="B72" s="38" t="s">
        <v>167</v>
      </c>
      <c r="C72" s="55">
        <v>175000</v>
      </c>
      <c r="D72" s="55">
        <v>0</v>
      </c>
      <c r="E72" s="55">
        <f t="shared" si="3"/>
        <v>175000</v>
      </c>
      <c r="F72" s="55">
        <f t="shared" si="4"/>
        <v>175000</v>
      </c>
      <c r="G72" s="56">
        <f>+F72</f>
        <v>175000</v>
      </c>
      <c r="H72" s="59" t="s">
        <v>637</v>
      </c>
    </row>
    <row r="73" spans="1:8" x14ac:dyDescent="0.25">
      <c r="A73" s="68">
        <v>6302199</v>
      </c>
      <c r="B73" s="38" t="s">
        <v>168</v>
      </c>
      <c r="C73" s="55">
        <v>0</v>
      </c>
      <c r="D73" s="55">
        <v>2592265</v>
      </c>
      <c r="E73" s="55">
        <f t="shared" si="3"/>
        <v>-2592265</v>
      </c>
      <c r="F73" s="55">
        <f t="shared" si="4"/>
        <v>-2592000</v>
      </c>
      <c r="G73" s="56">
        <f>+SUM(F71,F73)</f>
        <v>-1021000</v>
      </c>
      <c r="H73" s="38" t="s">
        <v>408</v>
      </c>
    </row>
    <row r="74" spans="1:8" x14ac:dyDescent="0.25">
      <c r="A74" s="68">
        <v>6304299</v>
      </c>
      <c r="B74" s="38" t="s">
        <v>169</v>
      </c>
      <c r="C74" s="55">
        <v>150000</v>
      </c>
      <c r="D74" s="55">
        <v>7618000</v>
      </c>
      <c r="E74" s="55">
        <f t="shared" si="3"/>
        <v>-7468000</v>
      </c>
      <c r="F74" s="55">
        <f t="shared" si="4"/>
        <v>-7468000</v>
      </c>
      <c r="G74" s="56">
        <f>+F74</f>
        <v>-7468000</v>
      </c>
      <c r="H74" s="57" t="s">
        <v>541</v>
      </c>
    </row>
    <row r="75" spans="1:8" x14ac:dyDescent="0.25">
      <c r="A75" s="68">
        <v>6304610</v>
      </c>
      <c r="B75" s="38" t="s">
        <v>170</v>
      </c>
      <c r="C75" s="55">
        <v>3416460</v>
      </c>
      <c r="D75" s="55">
        <v>0</v>
      </c>
      <c r="E75" s="55">
        <f t="shared" si="3"/>
        <v>3416460</v>
      </c>
      <c r="F75" s="55">
        <f t="shared" si="4"/>
        <v>3416000</v>
      </c>
      <c r="G75" s="58"/>
      <c r="H75" s="38" t="s">
        <v>610</v>
      </c>
    </row>
    <row r="76" spans="1:8" x14ac:dyDescent="0.25">
      <c r="A76" s="68">
        <v>6304619</v>
      </c>
      <c r="B76" s="38" t="s">
        <v>171</v>
      </c>
      <c r="C76" s="55">
        <v>-1161901</v>
      </c>
      <c r="D76" s="55">
        <v>0</v>
      </c>
      <c r="E76" s="55">
        <f t="shared" si="3"/>
        <v>-1161901</v>
      </c>
      <c r="F76" s="55">
        <f t="shared" si="4"/>
        <v>-1162000</v>
      </c>
      <c r="G76" s="58"/>
      <c r="H76" s="38" t="s">
        <v>610</v>
      </c>
    </row>
    <row r="77" spans="1:8" x14ac:dyDescent="0.25">
      <c r="A77" s="68">
        <v>6304620</v>
      </c>
      <c r="B77" s="38" t="s">
        <v>172</v>
      </c>
      <c r="C77" s="55">
        <v>6650525</v>
      </c>
      <c r="D77" s="55">
        <v>0</v>
      </c>
      <c r="E77" s="55">
        <f t="shared" si="3"/>
        <v>6650525</v>
      </c>
      <c r="F77" s="55">
        <f t="shared" si="4"/>
        <v>6651000</v>
      </c>
      <c r="G77" s="58"/>
      <c r="H77" s="38" t="s">
        <v>610</v>
      </c>
    </row>
    <row r="78" spans="1:8" x14ac:dyDescent="0.25">
      <c r="A78" s="68">
        <v>6304624</v>
      </c>
      <c r="B78" s="38" t="s">
        <v>173</v>
      </c>
      <c r="C78" s="55">
        <v>478561</v>
      </c>
      <c r="D78" s="55">
        <v>0</v>
      </c>
      <c r="E78" s="55">
        <f t="shared" si="3"/>
        <v>478561</v>
      </c>
      <c r="F78" s="55">
        <f t="shared" si="4"/>
        <v>479000</v>
      </c>
      <c r="G78" s="58"/>
      <c r="H78" s="38" t="s">
        <v>610</v>
      </c>
    </row>
    <row r="79" spans="1:8" x14ac:dyDescent="0.25">
      <c r="A79" s="68">
        <v>6304628</v>
      </c>
      <c r="B79" s="38" t="s">
        <v>174</v>
      </c>
      <c r="C79" s="55">
        <v>2604317</v>
      </c>
      <c r="D79" s="55">
        <v>0</v>
      </c>
      <c r="E79" s="55">
        <f t="shared" si="3"/>
        <v>2604317</v>
      </c>
      <c r="F79" s="55">
        <f t="shared" si="4"/>
        <v>2604000</v>
      </c>
      <c r="G79" s="58"/>
      <c r="H79" s="38" t="s">
        <v>610</v>
      </c>
    </row>
    <row r="80" spans="1:8" x14ac:dyDescent="0.25">
      <c r="A80" s="68">
        <v>6304629</v>
      </c>
      <c r="B80" s="38" t="s">
        <v>175</v>
      </c>
      <c r="C80" s="55">
        <v>-4450000</v>
      </c>
      <c r="D80" s="55">
        <v>0</v>
      </c>
      <c r="E80" s="55">
        <f t="shared" si="3"/>
        <v>-4450000</v>
      </c>
      <c r="F80" s="55">
        <f t="shared" si="4"/>
        <v>-4450000</v>
      </c>
      <c r="G80" s="58"/>
      <c r="H80" s="38" t="s">
        <v>610</v>
      </c>
    </row>
    <row r="81" spans="1:8" x14ac:dyDescent="0.25">
      <c r="A81" s="68">
        <v>6304630</v>
      </c>
      <c r="B81" s="38" t="s">
        <v>176</v>
      </c>
      <c r="C81" s="55">
        <v>110525</v>
      </c>
      <c r="D81" s="55">
        <v>0</v>
      </c>
      <c r="E81" s="55">
        <f t="shared" si="3"/>
        <v>110525</v>
      </c>
      <c r="F81" s="55">
        <f t="shared" si="4"/>
        <v>111000</v>
      </c>
      <c r="G81" s="58"/>
      <c r="H81" s="38" t="s">
        <v>610</v>
      </c>
    </row>
    <row r="82" spans="1:8" x14ac:dyDescent="0.25">
      <c r="A82" s="68">
        <v>6304640</v>
      </c>
      <c r="B82" s="38" t="s">
        <v>177</v>
      </c>
      <c r="C82" s="55">
        <v>62876</v>
      </c>
      <c r="D82" s="55">
        <v>0</v>
      </c>
      <c r="E82" s="55">
        <f t="shared" si="3"/>
        <v>62876</v>
      </c>
      <c r="F82" s="55">
        <f t="shared" si="4"/>
        <v>63000</v>
      </c>
      <c r="G82" s="58"/>
      <c r="H82" s="38" t="s">
        <v>610</v>
      </c>
    </row>
    <row r="83" spans="1:8" x14ac:dyDescent="0.25">
      <c r="A83" s="68">
        <v>6304641</v>
      </c>
      <c r="B83" s="38" t="s">
        <v>178</v>
      </c>
      <c r="C83" s="55">
        <v>17860</v>
      </c>
      <c r="D83" s="55">
        <v>0</v>
      </c>
      <c r="E83" s="55">
        <f t="shared" si="3"/>
        <v>17860</v>
      </c>
      <c r="F83" s="55">
        <f t="shared" si="4"/>
        <v>18000</v>
      </c>
      <c r="G83" s="58"/>
      <c r="H83" s="38" t="s">
        <v>610</v>
      </c>
    </row>
    <row r="84" spans="1:8" x14ac:dyDescent="0.25">
      <c r="A84" s="68">
        <v>6304642</v>
      </c>
      <c r="B84" s="38" t="s">
        <v>179</v>
      </c>
      <c r="C84" s="55">
        <v>4192656</v>
      </c>
      <c r="D84" s="55">
        <v>0</v>
      </c>
      <c r="E84" s="55">
        <f t="shared" si="3"/>
        <v>4192656</v>
      </c>
      <c r="F84" s="55">
        <f t="shared" si="4"/>
        <v>4193000</v>
      </c>
      <c r="G84" s="58"/>
      <c r="H84" s="38" t="s">
        <v>610</v>
      </c>
    </row>
    <row r="85" spans="1:8" x14ac:dyDescent="0.25">
      <c r="A85" s="68">
        <v>6304643</v>
      </c>
      <c r="B85" s="38" t="s">
        <v>180</v>
      </c>
      <c r="C85" s="55">
        <v>129360</v>
      </c>
      <c r="D85" s="55">
        <v>0</v>
      </c>
      <c r="E85" s="55">
        <f t="shared" si="3"/>
        <v>129360</v>
      </c>
      <c r="F85" s="55">
        <f t="shared" si="4"/>
        <v>129000</v>
      </c>
      <c r="G85" s="58"/>
      <c r="H85" s="38" t="s">
        <v>610</v>
      </c>
    </row>
    <row r="86" spans="1:8" x14ac:dyDescent="0.25">
      <c r="A86" s="68">
        <v>6304647</v>
      </c>
      <c r="B86" s="38" t="s">
        <v>181</v>
      </c>
      <c r="C86" s="55">
        <v>165244</v>
      </c>
      <c r="D86" s="55">
        <v>0</v>
      </c>
      <c r="E86" s="55">
        <f t="shared" si="3"/>
        <v>165244</v>
      </c>
      <c r="F86" s="55">
        <f t="shared" si="4"/>
        <v>165000</v>
      </c>
      <c r="G86" s="58"/>
      <c r="H86" s="38" t="s">
        <v>610</v>
      </c>
    </row>
    <row r="87" spans="1:8" x14ac:dyDescent="0.25">
      <c r="A87" s="68">
        <v>6304648</v>
      </c>
      <c r="B87" s="38" t="s">
        <v>182</v>
      </c>
      <c r="C87" s="55">
        <v>46906</v>
      </c>
      <c r="D87" s="55">
        <v>0</v>
      </c>
      <c r="E87" s="55">
        <f t="shared" si="3"/>
        <v>46906</v>
      </c>
      <c r="F87" s="55">
        <f t="shared" si="4"/>
        <v>47000</v>
      </c>
      <c r="G87" s="58"/>
      <c r="H87" s="38" t="s">
        <v>610</v>
      </c>
    </row>
    <row r="88" spans="1:8" x14ac:dyDescent="0.25">
      <c r="A88" s="68">
        <v>6304657</v>
      </c>
      <c r="B88" s="38" t="s">
        <v>183</v>
      </c>
      <c r="C88" s="55">
        <v>2145171</v>
      </c>
      <c r="D88" s="55">
        <v>0</v>
      </c>
      <c r="E88" s="55">
        <f t="shared" si="3"/>
        <v>2145171</v>
      </c>
      <c r="F88" s="55">
        <f t="shared" si="4"/>
        <v>2145000</v>
      </c>
      <c r="G88" s="58"/>
      <c r="H88" s="38" t="s">
        <v>610</v>
      </c>
    </row>
    <row r="89" spans="1:8" x14ac:dyDescent="0.25">
      <c r="A89" s="68">
        <v>6304680</v>
      </c>
      <c r="B89" s="38" t="s">
        <v>184</v>
      </c>
      <c r="C89" s="55">
        <v>5531022</v>
      </c>
      <c r="D89" s="55">
        <v>0</v>
      </c>
      <c r="E89" s="55">
        <f t="shared" si="3"/>
        <v>5531022</v>
      </c>
      <c r="F89" s="55">
        <f t="shared" si="4"/>
        <v>5531000</v>
      </c>
      <c r="G89" s="58"/>
      <c r="H89" s="38" t="s">
        <v>610</v>
      </c>
    </row>
    <row r="90" spans="1:8" ht="66" customHeight="1" x14ac:dyDescent="0.25">
      <c r="A90" s="68">
        <v>6304699</v>
      </c>
      <c r="B90" s="38" t="s">
        <v>185</v>
      </c>
      <c r="C90" s="55">
        <v>1774429</v>
      </c>
      <c r="D90" s="55">
        <v>-1638993</v>
      </c>
      <c r="E90" s="55">
        <f t="shared" si="3"/>
        <v>3413422</v>
      </c>
      <c r="F90" s="55">
        <f t="shared" si="4"/>
        <v>3413000</v>
      </c>
      <c r="G90" s="56">
        <f>+SUM(F75:F90)-5520000</f>
        <v>17833000</v>
      </c>
      <c r="H90" s="59" t="s">
        <v>897</v>
      </c>
    </row>
    <row r="91" spans="1:8" x14ac:dyDescent="0.25">
      <c r="A91" s="68">
        <v>6502799</v>
      </c>
      <c r="B91" s="38" t="s">
        <v>186</v>
      </c>
      <c r="C91" s="55">
        <v>292760</v>
      </c>
      <c r="D91" s="55">
        <v>300000</v>
      </c>
      <c r="E91" s="55">
        <f t="shared" si="3"/>
        <v>-7240</v>
      </c>
      <c r="F91" s="55">
        <f t="shared" si="4"/>
        <v>-7000</v>
      </c>
      <c r="G91" s="58"/>
      <c r="H91" s="38" t="s">
        <v>848</v>
      </c>
    </row>
    <row r="92" spans="1:8" x14ac:dyDescent="0.25">
      <c r="A92" s="68">
        <v>6503501</v>
      </c>
      <c r="B92" s="38" t="s">
        <v>187</v>
      </c>
      <c r="C92" s="55">
        <v>9942</v>
      </c>
      <c r="D92" s="55">
        <v>0</v>
      </c>
      <c r="E92" s="56">
        <f t="shared" si="3"/>
        <v>9942</v>
      </c>
      <c r="F92" s="55">
        <f t="shared" si="4"/>
        <v>10000</v>
      </c>
      <c r="G92" s="58"/>
      <c r="H92" s="38" t="s">
        <v>611</v>
      </c>
    </row>
    <row r="93" spans="1:8" ht="30" x14ac:dyDescent="0.25">
      <c r="A93" s="68">
        <v>6503599</v>
      </c>
      <c r="B93" s="38" t="s">
        <v>188</v>
      </c>
      <c r="C93" s="55">
        <v>0</v>
      </c>
      <c r="D93" s="55">
        <v>135000</v>
      </c>
      <c r="E93" s="55">
        <f t="shared" si="3"/>
        <v>-135000</v>
      </c>
      <c r="F93" s="55">
        <f t="shared" si="4"/>
        <v>-135000</v>
      </c>
      <c r="G93" s="56">
        <f>+SUM(F92:F93)</f>
        <v>-125000</v>
      </c>
      <c r="H93" s="57" t="s">
        <v>626</v>
      </c>
    </row>
    <row r="94" spans="1:8" x14ac:dyDescent="0.25">
      <c r="A94" s="68">
        <v>6503701</v>
      </c>
      <c r="B94" s="38" t="s">
        <v>189</v>
      </c>
      <c r="C94" s="55">
        <v>13990</v>
      </c>
      <c r="D94" s="55">
        <v>0</v>
      </c>
      <c r="E94" s="55">
        <f t="shared" si="3"/>
        <v>13990</v>
      </c>
      <c r="F94" s="55">
        <f t="shared" si="4"/>
        <v>14000</v>
      </c>
      <c r="G94" s="58"/>
      <c r="H94" s="38" t="s">
        <v>533</v>
      </c>
    </row>
    <row r="95" spans="1:8" x14ac:dyDescent="0.25">
      <c r="A95" s="68">
        <v>6503712</v>
      </c>
      <c r="B95" s="38" t="s">
        <v>190</v>
      </c>
      <c r="C95" s="55">
        <v>15500</v>
      </c>
      <c r="D95" s="55">
        <v>300000</v>
      </c>
      <c r="E95" s="55">
        <f t="shared" si="3"/>
        <v>-284500</v>
      </c>
      <c r="F95" s="55">
        <f t="shared" si="4"/>
        <v>-285000</v>
      </c>
      <c r="G95" s="56">
        <f>+F95</f>
        <v>-285000</v>
      </c>
      <c r="H95" s="38" t="s">
        <v>849</v>
      </c>
    </row>
    <row r="96" spans="1:8" x14ac:dyDescent="0.25">
      <c r="A96" s="68">
        <v>6503713</v>
      </c>
      <c r="B96" s="38" t="s">
        <v>191</v>
      </c>
      <c r="C96" s="55">
        <v>460145</v>
      </c>
      <c r="D96" s="55">
        <v>440245</v>
      </c>
      <c r="E96" s="55">
        <f t="shared" si="3"/>
        <v>19900</v>
      </c>
      <c r="F96" s="55">
        <f t="shared" si="4"/>
        <v>20000</v>
      </c>
      <c r="G96" s="58"/>
      <c r="H96" s="38" t="s">
        <v>533</v>
      </c>
    </row>
    <row r="97" spans="1:8" x14ac:dyDescent="0.25">
      <c r="A97" s="68">
        <v>6503714</v>
      </c>
      <c r="B97" s="38" t="s">
        <v>192</v>
      </c>
      <c r="C97" s="55">
        <v>13440</v>
      </c>
      <c r="D97" s="55">
        <v>350000</v>
      </c>
      <c r="E97" s="55">
        <f t="shared" si="3"/>
        <v>-336560</v>
      </c>
      <c r="F97" s="55">
        <f t="shared" si="4"/>
        <v>-337000</v>
      </c>
      <c r="G97" s="56">
        <f>+F97</f>
        <v>-337000</v>
      </c>
      <c r="H97" s="38" t="s">
        <v>849</v>
      </c>
    </row>
    <row r="98" spans="1:8" ht="30" x14ac:dyDescent="0.25">
      <c r="A98" s="68">
        <v>6503715</v>
      </c>
      <c r="B98" s="38" t="s">
        <v>193</v>
      </c>
      <c r="C98" s="55">
        <v>12705</v>
      </c>
      <c r="D98" s="55">
        <v>150000</v>
      </c>
      <c r="E98" s="55">
        <f t="shared" si="3"/>
        <v>-137295</v>
      </c>
      <c r="F98" s="55">
        <f t="shared" si="4"/>
        <v>-137000</v>
      </c>
      <c r="G98" s="56">
        <f>+F98</f>
        <v>-137000</v>
      </c>
      <c r="H98" s="57" t="s">
        <v>850</v>
      </c>
    </row>
    <row r="99" spans="1:8" x14ac:dyDescent="0.25">
      <c r="A99" s="68">
        <v>6503716</v>
      </c>
      <c r="B99" s="38" t="s">
        <v>194</v>
      </c>
      <c r="C99" s="55">
        <v>68946</v>
      </c>
      <c r="D99" s="55">
        <v>200000</v>
      </c>
      <c r="E99" s="55">
        <f t="shared" si="3"/>
        <v>-131054</v>
      </c>
      <c r="F99" s="55">
        <f t="shared" si="4"/>
        <v>-131000</v>
      </c>
      <c r="G99" s="56">
        <f>+F99</f>
        <v>-131000</v>
      </c>
      <c r="H99" s="38" t="s">
        <v>849</v>
      </c>
    </row>
    <row r="100" spans="1:8" x14ac:dyDescent="0.25">
      <c r="A100" s="68">
        <v>6503717</v>
      </c>
      <c r="B100" s="38" t="s">
        <v>195</v>
      </c>
      <c r="C100" s="55">
        <v>61440</v>
      </c>
      <c r="D100" s="55">
        <v>0</v>
      </c>
      <c r="E100" s="55">
        <f t="shared" si="3"/>
        <v>61440</v>
      </c>
      <c r="F100" s="55">
        <f t="shared" si="4"/>
        <v>61000</v>
      </c>
      <c r="G100" s="56"/>
      <c r="H100" s="38" t="s">
        <v>533</v>
      </c>
    </row>
    <row r="101" spans="1:8" x14ac:dyDescent="0.25">
      <c r="A101" s="68">
        <v>6503799</v>
      </c>
      <c r="B101" s="38" t="s">
        <v>196</v>
      </c>
      <c r="C101" s="55">
        <v>0</v>
      </c>
      <c r="D101" s="55">
        <v>622102</v>
      </c>
      <c r="E101" s="55">
        <f t="shared" si="3"/>
        <v>-622102</v>
      </c>
      <c r="F101" s="55">
        <f t="shared" si="4"/>
        <v>-622000</v>
      </c>
      <c r="G101" s="56">
        <f>+SUM(F100:F101,F96,F94)</f>
        <v>-527000</v>
      </c>
      <c r="H101" s="59" t="s">
        <v>641</v>
      </c>
    </row>
    <row r="102" spans="1:8" x14ac:dyDescent="0.25">
      <c r="A102" s="68">
        <v>6503808</v>
      </c>
      <c r="B102" s="38" t="s">
        <v>197</v>
      </c>
      <c r="C102" s="55">
        <v>611895</v>
      </c>
      <c r="D102" s="55">
        <v>0</v>
      </c>
      <c r="E102" s="55">
        <f t="shared" si="3"/>
        <v>611895</v>
      </c>
      <c r="F102" s="55">
        <f t="shared" si="4"/>
        <v>612000</v>
      </c>
      <c r="G102" s="56"/>
      <c r="H102" s="38" t="s">
        <v>635</v>
      </c>
    </row>
    <row r="103" spans="1:8" x14ac:dyDescent="0.25">
      <c r="A103" s="68">
        <v>6503809</v>
      </c>
      <c r="B103" s="38" t="s">
        <v>198</v>
      </c>
      <c r="C103" s="55">
        <v>611895</v>
      </c>
      <c r="D103" s="55">
        <v>0</v>
      </c>
      <c r="E103" s="55">
        <f t="shared" si="3"/>
        <v>611895</v>
      </c>
      <c r="F103" s="55">
        <f t="shared" si="4"/>
        <v>612000</v>
      </c>
      <c r="G103" s="56"/>
      <c r="H103" s="38" t="s">
        <v>635</v>
      </c>
    </row>
    <row r="104" spans="1:8" x14ac:dyDescent="0.25">
      <c r="A104" s="68">
        <v>6503814</v>
      </c>
      <c r="B104" s="38" t="s">
        <v>199</v>
      </c>
      <c r="C104" s="55">
        <v>201522</v>
      </c>
      <c r="D104" s="55">
        <v>686180</v>
      </c>
      <c r="E104" s="55">
        <f t="shared" si="3"/>
        <v>-484658</v>
      </c>
      <c r="F104" s="55">
        <f t="shared" si="4"/>
        <v>-485000</v>
      </c>
      <c r="G104" s="60">
        <f>+F104</f>
        <v>-485000</v>
      </c>
      <c r="H104" s="38" t="s">
        <v>875</v>
      </c>
    </row>
    <row r="105" spans="1:8" x14ac:dyDescent="0.25">
      <c r="A105" s="68">
        <v>6503815</v>
      </c>
      <c r="B105" s="38" t="s">
        <v>200</v>
      </c>
      <c r="C105" s="55">
        <v>146391</v>
      </c>
      <c r="D105" s="55">
        <v>310500</v>
      </c>
      <c r="E105" s="56">
        <f t="shared" si="3"/>
        <v>-164109</v>
      </c>
      <c r="F105" s="55">
        <f t="shared" si="4"/>
        <v>-164000</v>
      </c>
      <c r="G105" s="59"/>
      <c r="H105" s="38" t="s">
        <v>636</v>
      </c>
    </row>
    <row r="106" spans="1:8" x14ac:dyDescent="0.25">
      <c r="A106" s="68">
        <v>6503816</v>
      </c>
      <c r="B106" s="38" t="s">
        <v>201</v>
      </c>
      <c r="C106" s="55">
        <v>-121372</v>
      </c>
      <c r="D106" s="55">
        <v>655008</v>
      </c>
      <c r="E106" s="56">
        <f t="shared" si="3"/>
        <v>-776380</v>
      </c>
      <c r="F106" s="55">
        <f t="shared" si="4"/>
        <v>-776000</v>
      </c>
      <c r="G106" s="59"/>
      <c r="H106" s="38" t="s">
        <v>636</v>
      </c>
    </row>
    <row r="107" spans="1:8" x14ac:dyDescent="0.25">
      <c r="A107" s="68">
        <v>6503817</v>
      </c>
      <c r="B107" s="38" t="s">
        <v>202</v>
      </c>
      <c r="C107" s="55">
        <v>549873</v>
      </c>
      <c r="D107" s="55">
        <v>721157</v>
      </c>
      <c r="E107" s="56">
        <f t="shared" si="3"/>
        <v>-171284</v>
      </c>
      <c r="F107" s="55">
        <f t="shared" si="4"/>
        <v>-171000</v>
      </c>
      <c r="G107" s="59"/>
      <c r="H107" s="38" t="s">
        <v>636</v>
      </c>
    </row>
    <row r="108" spans="1:8" x14ac:dyDescent="0.25">
      <c r="A108" s="68">
        <v>6503818</v>
      </c>
      <c r="B108" s="38" t="s">
        <v>203</v>
      </c>
      <c r="C108" s="55">
        <v>-12509</v>
      </c>
      <c r="D108" s="55">
        <v>-39062</v>
      </c>
      <c r="E108" s="56">
        <f t="shared" si="3"/>
        <v>26553</v>
      </c>
      <c r="F108" s="55">
        <f t="shared" si="4"/>
        <v>27000</v>
      </c>
      <c r="G108" s="59"/>
      <c r="H108" s="38" t="s">
        <v>635</v>
      </c>
    </row>
    <row r="109" spans="1:8" x14ac:dyDescent="0.25">
      <c r="A109" s="68">
        <v>6503819</v>
      </c>
      <c r="B109" s="38" t="s">
        <v>204</v>
      </c>
      <c r="C109" s="55">
        <v>195260</v>
      </c>
      <c r="D109" s="55">
        <v>221735</v>
      </c>
      <c r="E109" s="56">
        <f t="shared" si="3"/>
        <v>-26475</v>
      </c>
      <c r="F109" s="55">
        <f t="shared" si="4"/>
        <v>-26000</v>
      </c>
      <c r="G109" s="59"/>
      <c r="H109" s="38" t="s">
        <v>636</v>
      </c>
    </row>
    <row r="110" spans="1:8" x14ac:dyDescent="0.25">
      <c r="A110" s="68">
        <v>6503820</v>
      </c>
      <c r="B110" s="38" t="s">
        <v>205</v>
      </c>
      <c r="C110" s="55">
        <v>283669</v>
      </c>
      <c r="D110" s="55">
        <v>292181</v>
      </c>
      <c r="E110" s="56">
        <f t="shared" si="3"/>
        <v>-8512</v>
      </c>
      <c r="F110" s="55">
        <f t="shared" si="4"/>
        <v>-9000</v>
      </c>
      <c r="G110" s="59"/>
      <c r="H110" s="38" t="s">
        <v>636</v>
      </c>
    </row>
    <row r="111" spans="1:8" x14ac:dyDescent="0.25">
      <c r="A111" s="68">
        <v>6503821</v>
      </c>
      <c r="B111" s="38" t="s">
        <v>206</v>
      </c>
      <c r="C111" s="55">
        <v>142182</v>
      </c>
      <c r="D111" s="55">
        <v>161908</v>
      </c>
      <c r="E111" s="56">
        <f t="shared" si="3"/>
        <v>-19726</v>
      </c>
      <c r="F111" s="55">
        <f t="shared" si="4"/>
        <v>-20000</v>
      </c>
      <c r="G111" s="59"/>
      <c r="H111" s="38" t="s">
        <v>636</v>
      </c>
    </row>
    <row r="112" spans="1:8" x14ac:dyDescent="0.25">
      <c r="A112" s="68">
        <v>6503822</v>
      </c>
      <c r="B112" s="38" t="s">
        <v>207</v>
      </c>
      <c r="C112" s="55">
        <v>-25488</v>
      </c>
      <c r="D112" s="55">
        <v>89391</v>
      </c>
      <c r="E112" s="56">
        <f t="shared" si="3"/>
        <v>-114879</v>
      </c>
      <c r="F112" s="55">
        <f t="shared" si="4"/>
        <v>-115000</v>
      </c>
      <c r="G112" s="59"/>
      <c r="H112" s="38" t="s">
        <v>636</v>
      </c>
    </row>
    <row r="113" spans="1:8" x14ac:dyDescent="0.25">
      <c r="A113" s="68">
        <v>6503823</v>
      </c>
      <c r="B113" s="38" t="s">
        <v>208</v>
      </c>
      <c r="C113" s="55">
        <v>148891</v>
      </c>
      <c r="D113" s="55">
        <v>136973</v>
      </c>
      <c r="E113" s="56">
        <f t="shared" si="3"/>
        <v>11918</v>
      </c>
      <c r="F113" s="55">
        <f t="shared" si="4"/>
        <v>12000</v>
      </c>
      <c r="G113" s="59"/>
      <c r="H113" s="38" t="s">
        <v>635</v>
      </c>
    </row>
    <row r="114" spans="1:8" x14ac:dyDescent="0.25">
      <c r="A114" s="68">
        <v>6503824</v>
      </c>
      <c r="B114" s="38" t="s">
        <v>209</v>
      </c>
      <c r="C114" s="55">
        <v>158190</v>
      </c>
      <c r="D114" s="55">
        <v>13469</v>
      </c>
      <c r="E114" s="56">
        <f t="shared" si="3"/>
        <v>144721</v>
      </c>
      <c r="F114" s="55">
        <f t="shared" si="4"/>
        <v>145000</v>
      </c>
      <c r="G114" s="59"/>
      <c r="H114" s="38" t="s">
        <v>635</v>
      </c>
    </row>
    <row r="115" spans="1:8" x14ac:dyDescent="0.25">
      <c r="A115" s="68">
        <v>6503825</v>
      </c>
      <c r="B115" s="38" t="s">
        <v>210</v>
      </c>
      <c r="C115" s="55">
        <v>272213</v>
      </c>
      <c r="D115" s="55">
        <v>174496</v>
      </c>
      <c r="E115" s="56">
        <f t="shared" si="3"/>
        <v>97717</v>
      </c>
      <c r="F115" s="55">
        <f t="shared" si="4"/>
        <v>98000</v>
      </c>
      <c r="G115" s="59"/>
      <c r="H115" s="38" t="s">
        <v>635</v>
      </c>
    </row>
    <row r="116" spans="1:8" x14ac:dyDescent="0.25">
      <c r="A116" s="68">
        <v>6503826</v>
      </c>
      <c r="B116" s="38" t="s">
        <v>211</v>
      </c>
      <c r="C116" s="55">
        <v>145691</v>
      </c>
      <c r="D116" s="55">
        <v>142125</v>
      </c>
      <c r="E116" s="56">
        <f t="shared" si="3"/>
        <v>3566</v>
      </c>
      <c r="F116" s="55">
        <f t="shared" si="4"/>
        <v>4000</v>
      </c>
      <c r="G116" s="59"/>
      <c r="H116" s="38" t="s">
        <v>635</v>
      </c>
    </row>
    <row r="117" spans="1:8" x14ac:dyDescent="0.25">
      <c r="A117" s="68">
        <v>6503827</v>
      </c>
      <c r="B117" s="38" t="s">
        <v>212</v>
      </c>
      <c r="C117" s="55">
        <v>290624</v>
      </c>
      <c r="D117" s="55">
        <v>150000</v>
      </c>
      <c r="E117" s="56">
        <f t="shared" si="3"/>
        <v>140624</v>
      </c>
      <c r="F117" s="55">
        <f t="shared" si="4"/>
        <v>141000</v>
      </c>
      <c r="G117" s="59"/>
      <c r="H117" s="38" t="s">
        <v>635</v>
      </c>
    </row>
    <row r="118" spans="1:8" x14ac:dyDescent="0.25">
      <c r="A118" s="68">
        <v>6503828</v>
      </c>
      <c r="B118" s="38" t="s">
        <v>213</v>
      </c>
      <c r="C118" s="55">
        <v>176133</v>
      </c>
      <c r="D118" s="55">
        <v>239530</v>
      </c>
      <c r="E118" s="55">
        <f t="shared" si="3"/>
        <v>-63397</v>
      </c>
      <c r="F118" s="55">
        <f t="shared" si="4"/>
        <v>-63000</v>
      </c>
      <c r="G118" s="56">
        <f>+F118</f>
        <v>-63000</v>
      </c>
      <c r="H118" s="38" t="s">
        <v>919</v>
      </c>
    </row>
    <row r="119" spans="1:8" x14ac:dyDescent="0.25">
      <c r="A119" s="68">
        <v>6503829</v>
      </c>
      <c r="B119" s="38" t="s">
        <v>214</v>
      </c>
      <c r="C119" s="55">
        <v>432866</v>
      </c>
      <c r="D119" s="55">
        <v>500000</v>
      </c>
      <c r="E119" s="55">
        <f t="shared" si="3"/>
        <v>-67134</v>
      </c>
      <c r="F119" s="55">
        <f t="shared" si="4"/>
        <v>-67000</v>
      </c>
      <c r="G119" s="60">
        <f>+F119</f>
        <v>-67000</v>
      </c>
      <c r="H119" s="38" t="s">
        <v>919</v>
      </c>
    </row>
    <row r="120" spans="1:8" x14ac:dyDescent="0.25">
      <c r="A120" s="68">
        <v>6503830</v>
      </c>
      <c r="B120" s="38" t="s">
        <v>215</v>
      </c>
      <c r="C120" s="55">
        <v>424154</v>
      </c>
      <c r="D120" s="55">
        <v>700000</v>
      </c>
      <c r="E120" s="56">
        <f t="shared" si="3"/>
        <v>-275846</v>
      </c>
      <c r="F120" s="55">
        <f t="shared" si="4"/>
        <v>-276000</v>
      </c>
      <c r="G120" s="59"/>
      <c r="H120" s="38" t="s">
        <v>636</v>
      </c>
    </row>
    <row r="121" spans="1:8" x14ac:dyDescent="0.25">
      <c r="A121" s="68">
        <v>6503831</v>
      </c>
      <c r="B121" s="38" t="s">
        <v>216</v>
      </c>
      <c r="C121" s="55">
        <v>4130</v>
      </c>
      <c r="D121" s="55">
        <v>1000000</v>
      </c>
      <c r="E121" s="55">
        <f t="shared" si="3"/>
        <v>-995870</v>
      </c>
      <c r="F121" s="55">
        <f t="shared" si="4"/>
        <v>-996000</v>
      </c>
      <c r="G121" s="58"/>
      <c r="H121" s="38"/>
    </row>
    <row r="122" spans="1:8" x14ac:dyDescent="0.25">
      <c r="A122" s="68">
        <v>6503899</v>
      </c>
      <c r="B122" s="38" t="s">
        <v>217</v>
      </c>
      <c r="C122" s="55">
        <v>0</v>
      </c>
      <c r="D122" s="55">
        <v>1072584</v>
      </c>
      <c r="E122" s="55">
        <f t="shared" si="3"/>
        <v>-1072584</v>
      </c>
      <c r="F122" s="55">
        <f t="shared" si="4"/>
        <v>-1073000</v>
      </c>
      <c r="G122" s="56">
        <f>+SUM(F102:F103,F105:F117,F120:F122)</f>
        <v>-1975000</v>
      </c>
      <c r="H122" s="59" t="s">
        <v>892</v>
      </c>
    </row>
    <row r="123" spans="1:8" x14ac:dyDescent="0.25">
      <c r="A123" s="68">
        <v>6503902</v>
      </c>
      <c r="B123" s="38" t="s">
        <v>219</v>
      </c>
      <c r="C123" s="55">
        <v>49525</v>
      </c>
      <c r="D123" s="55">
        <v>0</v>
      </c>
      <c r="E123" s="55">
        <f t="shared" si="3"/>
        <v>49525</v>
      </c>
      <c r="F123" s="55">
        <f t="shared" si="4"/>
        <v>50000</v>
      </c>
      <c r="G123" s="58"/>
      <c r="H123" s="58" t="s">
        <v>893</v>
      </c>
    </row>
    <row r="124" spans="1:8" x14ac:dyDescent="0.25">
      <c r="A124" s="68">
        <v>6503903</v>
      </c>
      <c r="B124" s="38" t="s">
        <v>220</v>
      </c>
      <c r="C124" s="55">
        <v>4200</v>
      </c>
      <c r="D124" s="55">
        <v>600000</v>
      </c>
      <c r="E124" s="55">
        <f t="shared" si="3"/>
        <v>-595800</v>
      </c>
      <c r="F124" s="55">
        <f t="shared" si="4"/>
        <v>-596000</v>
      </c>
      <c r="G124" s="56">
        <f>+F124</f>
        <v>-596000</v>
      </c>
      <c r="H124" s="38" t="s">
        <v>851</v>
      </c>
    </row>
    <row r="125" spans="1:8" x14ac:dyDescent="0.25">
      <c r="A125" s="68">
        <v>6503904</v>
      </c>
      <c r="B125" s="38" t="s">
        <v>221</v>
      </c>
      <c r="C125" s="55">
        <v>0</v>
      </c>
      <c r="D125" s="55">
        <v>1000000</v>
      </c>
      <c r="E125" s="55">
        <f t="shared" si="3"/>
        <v>-1000000</v>
      </c>
      <c r="F125" s="55">
        <f t="shared" si="4"/>
        <v>-1000000</v>
      </c>
      <c r="G125" s="58"/>
      <c r="H125" s="58" t="s">
        <v>894</v>
      </c>
    </row>
    <row r="126" spans="1:8" x14ac:dyDescent="0.25">
      <c r="A126" s="68">
        <v>6503999</v>
      </c>
      <c r="B126" s="38" t="s">
        <v>218</v>
      </c>
      <c r="C126" s="55">
        <v>0</v>
      </c>
      <c r="D126" s="55">
        <v>2626704</v>
      </c>
      <c r="E126" s="55">
        <f t="shared" si="3"/>
        <v>-2626704</v>
      </c>
      <c r="F126" s="55">
        <f t="shared" si="4"/>
        <v>-2627000</v>
      </c>
      <c r="G126" s="56">
        <f>+F126+F123</f>
        <v>-2577000</v>
      </c>
      <c r="H126" s="59" t="s">
        <v>892</v>
      </c>
    </row>
    <row r="127" spans="1:8" ht="45" x14ac:dyDescent="0.25">
      <c r="A127" s="68">
        <v>6505117</v>
      </c>
      <c r="B127" s="38" t="s">
        <v>222</v>
      </c>
      <c r="C127" s="55">
        <v>354466</v>
      </c>
      <c r="D127" s="55">
        <v>2440000</v>
      </c>
      <c r="E127" s="55">
        <f t="shared" si="3"/>
        <v>-2085534</v>
      </c>
      <c r="F127" s="55">
        <f t="shared" si="4"/>
        <v>-2086000</v>
      </c>
      <c r="G127" s="56">
        <f>+SUM(F127:F128)</f>
        <v>-2146000</v>
      </c>
      <c r="H127" s="57" t="s">
        <v>920</v>
      </c>
    </row>
    <row r="128" spans="1:8" x14ac:dyDescent="0.25">
      <c r="A128" s="68">
        <v>6505199</v>
      </c>
      <c r="B128" s="38" t="s">
        <v>223</v>
      </c>
      <c r="C128" s="55">
        <v>0</v>
      </c>
      <c r="D128" s="55">
        <v>60000</v>
      </c>
      <c r="E128" s="55">
        <f t="shared" si="3"/>
        <v>-60000</v>
      </c>
      <c r="F128" s="55">
        <f t="shared" si="4"/>
        <v>-60000</v>
      </c>
      <c r="G128" s="56"/>
      <c r="H128" s="57" t="s">
        <v>537</v>
      </c>
    </row>
    <row r="129" spans="1:8" x14ac:dyDescent="0.25">
      <c r="A129" s="68">
        <v>6505401</v>
      </c>
      <c r="B129" s="38" t="s">
        <v>224</v>
      </c>
      <c r="C129" s="55">
        <v>548132</v>
      </c>
      <c r="D129" s="55">
        <v>416533</v>
      </c>
      <c r="E129" s="55">
        <f t="shared" si="3"/>
        <v>131599</v>
      </c>
      <c r="F129" s="55">
        <f t="shared" si="4"/>
        <v>132000</v>
      </c>
      <c r="G129" s="58">
        <v>0</v>
      </c>
      <c r="H129" s="38" t="s">
        <v>611</v>
      </c>
    </row>
    <row r="130" spans="1:8" x14ac:dyDescent="0.25">
      <c r="A130" s="68">
        <v>6505402</v>
      </c>
      <c r="B130" s="38" t="s">
        <v>225</v>
      </c>
      <c r="C130" s="55">
        <v>0</v>
      </c>
      <c r="D130" s="55">
        <v>1940644</v>
      </c>
      <c r="E130" s="55">
        <f t="shared" ref="E130:E193" si="5">+C130-D130</f>
        <v>-1940644</v>
      </c>
      <c r="F130" s="55">
        <f t="shared" si="4"/>
        <v>-1941000</v>
      </c>
      <c r="G130" s="56"/>
      <c r="H130" s="38" t="s">
        <v>847</v>
      </c>
    </row>
    <row r="131" spans="1:8" x14ac:dyDescent="0.25">
      <c r="A131" s="68">
        <v>6505403</v>
      </c>
      <c r="B131" s="38" t="s">
        <v>226</v>
      </c>
      <c r="C131" s="55">
        <v>5460</v>
      </c>
      <c r="D131" s="55">
        <v>2500000</v>
      </c>
      <c r="E131" s="55">
        <f t="shared" si="5"/>
        <v>-2494540</v>
      </c>
      <c r="F131" s="55">
        <f t="shared" ref="F131:F194" si="6">+ROUND(E131,-3)</f>
        <v>-2495000</v>
      </c>
      <c r="G131" s="56">
        <f>+F131</f>
        <v>-2495000</v>
      </c>
      <c r="H131" s="38" t="s">
        <v>520</v>
      </c>
    </row>
    <row r="132" spans="1:8" x14ac:dyDescent="0.25">
      <c r="A132" s="68">
        <v>6505404</v>
      </c>
      <c r="B132" s="38" t="s">
        <v>227</v>
      </c>
      <c r="C132" s="55">
        <v>7560</v>
      </c>
      <c r="D132" s="55">
        <v>2500000</v>
      </c>
      <c r="E132" s="55">
        <f t="shared" si="5"/>
        <v>-2492440</v>
      </c>
      <c r="F132" s="55">
        <f t="shared" si="6"/>
        <v>-2492000</v>
      </c>
      <c r="G132" s="56">
        <f>+F132</f>
        <v>-2492000</v>
      </c>
      <c r="H132" s="38" t="s">
        <v>520</v>
      </c>
    </row>
    <row r="133" spans="1:8" ht="30" x14ac:dyDescent="0.25">
      <c r="A133" s="68">
        <v>6505499</v>
      </c>
      <c r="B133" s="38" t="s">
        <v>228</v>
      </c>
      <c r="C133" s="55">
        <v>0</v>
      </c>
      <c r="D133" s="55">
        <v>881620</v>
      </c>
      <c r="E133" s="55">
        <f t="shared" si="5"/>
        <v>-881620</v>
      </c>
      <c r="F133" s="55">
        <f t="shared" si="6"/>
        <v>-882000</v>
      </c>
      <c r="G133" s="56">
        <f>+F133+F129</f>
        <v>-750000</v>
      </c>
      <c r="H133" s="57" t="s">
        <v>852</v>
      </c>
    </row>
    <row r="134" spans="1:8" ht="45" x14ac:dyDescent="0.25">
      <c r="A134" s="68">
        <v>6505599</v>
      </c>
      <c r="B134" s="38" t="s">
        <v>230</v>
      </c>
      <c r="C134" s="55">
        <v>210600</v>
      </c>
      <c r="D134" s="55">
        <v>500000</v>
      </c>
      <c r="E134" s="55">
        <f t="shared" si="5"/>
        <v>-289400</v>
      </c>
      <c r="F134" s="55">
        <f t="shared" si="6"/>
        <v>-289000</v>
      </c>
      <c r="G134" s="56">
        <f t="shared" ref="G134:G139" si="7">+F134</f>
        <v>-289000</v>
      </c>
      <c r="H134" s="57" t="s">
        <v>921</v>
      </c>
    </row>
    <row r="135" spans="1:8" x14ac:dyDescent="0.25">
      <c r="A135" s="68">
        <v>6506132</v>
      </c>
      <c r="B135" s="38" t="s">
        <v>232</v>
      </c>
      <c r="C135" s="55">
        <v>2206968</v>
      </c>
      <c r="D135" s="55">
        <v>3700000</v>
      </c>
      <c r="E135" s="55">
        <f t="shared" si="5"/>
        <v>-1493032</v>
      </c>
      <c r="F135" s="55">
        <f t="shared" si="6"/>
        <v>-1493000</v>
      </c>
      <c r="G135" s="56">
        <f t="shared" si="7"/>
        <v>-1493000</v>
      </c>
      <c r="H135" s="38" t="s">
        <v>408</v>
      </c>
    </row>
    <row r="136" spans="1:8" ht="30" x14ac:dyDescent="0.25">
      <c r="A136" s="68">
        <v>6506199</v>
      </c>
      <c r="B136" s="38" t="s">
        <v>231</v>
      </c>
      <c r="C136" s="55">
        <v>0</v>
      </c>
      <c r="D136" s="55">
        <v>1147000</v>
      </c>
      <c r="E136" s="55">
        <f t="shared" si="5"/>
        <v>-1147000</v>
      </c>
      <c r="F136" s="55">
        <f t="shared" si="6"/>
        <v>-1147000</v>
      </c>
      <c r="G136" s="56">
        <f t="shared" si="7"/>
        <v>-1147000</v>
      </c>
      <c r="H136" s="57" t="s">
        <v>642</v>
      </c>
    </row>
    <row r="137" spans="1:8" ht="45" x14ac:dyDescent="0.25">
      <c r="A137" s="68">
        <v>6506599</v>
      </c>
      <c r="B137" s="38" t="s">
        <v>233</v>
      </c>
      <c r="C137" s="55">
        <v>2353992</v>
      </c>
      <c r="D137" s="55">
        <v>650000</v>
      </c>
      <c r="E137" s="55">
        <f t="shared" si="5"/>
        <v>1703992</v>
      </c>
      <c r="F137" s="55">
        <f t="shared" si="6"/>
        <v>1704000</v>
      </c>
      <c r="G137" s="56">
        <f t="shared" si="7"/>
        <v>1704000</v>
      </c>
      <c r="H137" s="57" t="s">
        <v>882</v>
      </c>
    </row>
    <row r="138" spans="1:8" x14ac:dyDescent="0.25">
      <c r="A138" s="69">
        <v>6506701</v>
      </c>
      <c r="B138" s="58" t="s">
        <v>234</v>
      </c>
      <c r="C138" s="56">
        <v>906174</v>
      </c>
      <c r="D138" s="56">
        <v>1050000</v>
      </c>
      <c r="E138" s="55">
        <f t="shared" si="5"/>
        <v>-143826</v>
      </c>
      <c r="F138" s="56">
        <f t="shared" si="6"/>
        <v>-144000</v>
      </c>
      <c r="G138" s="56">
        <f t="shared" si="7"/>
        <v>-144000</v>
      </c>
      <c r="H138" s="58" t="s">
        <v>408</v>
      </c>
    </row>
    <row r="139" spans="1:8" x14ac:dyDescent="0.25">
      <c r="A139" s="68">
        <v>6506703</v>
      </c>
      <c r="B139" s="38" t="s">
        <v>235</v>
      </c>
      <c r="C139" s="55">
        <v>88842</v>
      </c>
      <c r="D139" s="55">
        <v>904000</v>
      </c>
      <c r="E139" s="55">
        <f t="shared" si="5"/>
        <v>-815158</v>
      </c>
      <c r="F139" s="55">
        <f t="shared" si="6"/>
        <v>-815000</v>
      </c>
      <c r="G139" s="56">
        <f t="shared" si="7"/>
        <v>-815000</v>
      </c>
      <c r="H139" s="38" t="s">
        <v>528</v>
      </c>
    </row>
    <row r="140" spans="1:8" ht="55.5" customHeight="1" x14ac:dyDescent="0.25">
      <c r="A140" s="68">
        <v>6506901</v>
      </c>
      <c r="B140" s="38" t="s">
        <v>236</v>
      </c>
      <c r="C140" s="55">
        <v>120373</v>
      </c>
      <c r="D140" s="55">
        <v>0</v>
      </c>
      <c r="E140" s="55">
        <f t="shared" si="5"/>
        <v>120373</v>
      </c>
      <c r="F140" s="56">
        <f t="shared" si="6"/>
        <v>120000</v>
      </c>
      <c r="G140" s="58"/>
      <c r="H140" s="57" t="s">
        <v>524</v>
      </c>
    </row>
    <row r="141" spans="1:8" ht="44.25" customHeight="1" x14ac:dyDescent="0.25">
      <c r="A141" s="68">
        <v>6506999</v>
      </c>
      <c r="B141" s="38" t="s">
        <v>236</v>
      </c>
      <c r="C141" s="55">
        <v>0</v>
      </c>
      <c r="D141" s="55">
        <v>1131421</v>
      </c>
      <c r="E141" s="55">
        <f t="shared" si="5"/>
        <v>-1131421</v>
      </c>
      <c r="F141" s="56">
        <f t="shared" si="6"/>
        <v>-1131000</v>
      </c>
      <c r="G141" s="56">
        <f>+F141+F140</f>
        <v>-1011000</v>
      </c>
      <c r="H141" s="57" t="s">
        <v>525</v>
      </c>
    </row>
    <row r="142" spans="1:8" x14ac:dyDescent="0.25">
      <c r="A142" s="68">
        <v>6507301</v>
      </c>
      <c r="B142" s="38" t="s">
        <v>238</v>
      </c>
      <c r="C142" s="55">
        <v>0</v>
      </c>
      <c r="D142" s="55">
        <v>-38303</v>
      </c>
      <c r="E142" s="55">
        <f t="shared" si="5"/>
        <v>38303</v>
      </c>
      <c r="F142" s="55">
        <f t="shared" si="6"/>
        <v>38000</v>
      </c>
      <c r="G142" s="56">
        <f t="shared" ref="G142:G150" si="8">+F142</f>
        <v>38000</v>
      </c>
      <c r="H142" s="38" t="s">
        <v>429</v>
      </c>
    </row>
    <row r="143" spans="1:8" x14ac:dyDescent="0.25">
      <c r="A143" s="68">
        <v>6507303</v>
      </c>
      <c r="B143" s="38" t="s">
        <v>239</v>
      </c>
      <c r="C143" s="55">
        <v>155388</v>
      </c>
      <c r="D143" s="55">
        <v>0</v>
      </c>
      <c r="E143" s="55">
        <f t="shared" si="5"/>
        <v>155388</v>
      </c>
      <c r="F143" s="55">
        <f t="shared" si="6"/>
        <v>155000</v>
      </c>
      <c r="G143" s="56">
        <f t="shared" si="8"/>
        <v>155000</v>
      </c>
      <c r="H143" s="38" t="s">
        <v>429</v>
      </c>
    </row>
    <row r="144" spans="1:8" x14ac:dyDescent="0.25">
      <c r="A144" s="68">
        <v>6507399</v>
      </c>
      <c r="B144" s="38" t="s">
        <v>237</v>
      </c>
      <c r="C144" s="55">
        <v>0</v>
      </c>
      <c r="D144" s="55">
        <v>-2941000</v>
      </c>
      <c r="E144" s="56">
        <f t="shared" si="5"/>
        <v>2941000</v>
      </c>
      <c r="F144" s="56">
        <f t="shared" si="6"/>
        <v>2941000</v>
      </c>
      <c r="G144" s="56">
        <f t="shared" si="8"/>
        <v>2941000</v>
      </c>
      <c r="H144" s="58" t="s">
        <v>429</v>
      </c>
    </row>
    <row r="145" spans="1:8" x14ac:dyDescent="0.25">
      <c r="A145" s="68">
        <v>6507401</v>
      </c>
      <c r="B145" s="38" t="s">
        <v>240</v>
      </c>
      <c r="C145" s="55">
        <v>0</v>
      </c>
      <c r="D145" s="55">
        <v>-484000</v>
      </c>
      <c r="E145" s="56">
        <f t="shared" si="5"/>
        <v>484000</v>
      </c>
      <c r="F145" s="56">
        <f t="shared" si="6"/>
        <v>484000</v>
      </c>
      <c r="G145" s="56">
        <f t="shared" si="8"/>
        <v>484000</v>
      </c>
      <c r="H145" s="58" t="s">
        <v>429</v>
      </c>
    </row>
    <row r="146" spans="1:8" ht="30" x14ac:dyDescent="0.25">
      <c r="A146" s="68">
        <v>6507406</v>
      </c>
      <c r="B146" s="38" t="s">
        <v>241</v>
      </c>
      <c r="C146" s="55">
        <v>0</v>
      </c>
      <c r="D146" s="55">
        <v>2000000</v>
      </c>
      <c r="E146" s="55">
        <f t="shared" si="5"/>
        <v>-2000000</v>
      </c>
      <c r="F146" s="55">
        <f t="shared" si="6"/>
        <v>-2000000</v>
      </c>
      <c r="G146" s="56">
        <f t="shared" si="8"/>
        <v>-2000000</v>
      </c>
      <c r="H146" s="57" t="s">
        <v>425</v>
      </c>
    </row>
    <row r="147" spans="1:8" x14ac:dyDescent="0.25">
      <c r="A147" s="68">
        <v>6507418</v>
      </c>
      <c r="B147" s="38" t="s">
        <v>242</v>
      </c>
      <c r="C147" s="55">
        <v>1712491</v>
      </c>
      <c r="D147" s="55">
        <v>0</v>
      </c>
      <c r="E147" s="55">
        <f t="shared" si="5"/>
        <v>1712491</v>
      </c>
      <c r="F147" s="55">
        <f t="shared" si="6"/>
        <v>1712000</v>
      </c>
      <c r="G147" s="56">
        <f t="shared" si="8"/>
        <v>1712000</v>
      </c>
      <c r="H147" s="38" t="s">
        <v>429</v>
      </c>
    </row>
    <row r="148" spans="1:8" x14ac:dyDescent="0.25">
      <c r="A148" s="68">
        <v>6507501</v>
      </c>
      <c r="B148" s="38" t="s">
        <v>243</v>
      </c>
      <c r="C148" s="55">
        <v>7237</v>
      </c>
      <c r="D148" s="55">
        <v>0</v>
      </c>
      <c r="E148" s="55">
        <f t="shared" si="5"/>
        <v>7237</v>
      </c>
      <c r="F148" s="55">
        <f t="shared" si="6"/>
        <v>7000</v>
      </c>
      <c r="G148" s="61">
        <f t="shared" si="8"/>
        <v>7000</v>
      </c>
      <c r="H148" s="38" t="s">
        <v>429</v>
      </c>
    </row>
    <row r="149" spans="1:8" x14ac:dyDescent="0.25">
      <c r="A149" s="68">
        <v>6507503</v>
      </c>
      <c r="B149" s="38" t="s">
        <v>244</v>
      </c>
      <c r="C149" s="55">
        <v>495332</v>
      </c>
      <c r="D149" s="55">
        <v>0</v>
      </c>
      <c r="E149" s="55">
        <f t="shared" si="5"/>
        <v>495332</v>
      </c>
      <c r="F149" s="55">
        <f t="shared" si="6"/>
        <v>495000</v>
      </c>
      <c r="G149" s="56">
        <f t="shared" si="8"/>
        <v>495000</v>
      </c>
      <c r="H149" s="58" t="s">
        <v>429</v>
      </c>
    </row>
    <row r="150" spans="1:8" x14ac:dyDescent="0.25">
      <c r="A150" s="68">
        <v>6507504</v>
      </c>
      <c r="B150" s="38" t="s">
        <v>245</v>
      </c>
      <c r="C150" s="55">
        <v>702880</v>
      </c>
      <c r="D150" s="55">
        <v>-27976</v>
      </c>
      <c r="E150" s="55">
        <f t="shared" si="5"/>
        <v>730856</v>
      </c>
      <c r="F150" s="55">
        <f t="shared" si="6"/>
        <v>731000</v>
      </c>
      <c r="G150" s="61">
        <f t="shared" si="8"/>
        <v>731000</v>
      </c>
      <c r="H150" s="38" t="s">
        <v>429</v>
      </c>
    </row>
    <row r="151" spans="1:8" x14ac:dyDescent="0.25">
      <c r="A151" s="68">
        <v>6507505</v>
      </c>
      <c r="B151" s="38" t="s">
        <v>246</v>
      </c>
      <c r="C151" s="55">
        <v>705210</v>
      </c>
      <c r="D151" s="55">
        <v>-62370</v>
      </c>
      <c r="E151" s="55">
        <f t="shared" si="5"/>
        <v>767580</v>
      </c>
      <c r="F151" s="55">
        <f t="shared" si="6"/>
        <v>768000</v>
      </c>
      <c r="G151" s="61">
        <f t="shared" ref="G151:G158" si="9">+F151</f>
        <v>768000</v>
      </c>
      <c r="H151" s="38" t="s">
        <v>429</v>
      </c>
    </row>
    <row r="152" spans="1:8" x14ac:dyDescent="0.25">
      <c r="A152" s="68">
        <v>6507508</v>
      </c>
      <c r="B152" s="38" t="s">
        <v>247</v>
      </c>
      <c r="C152" s="55">
        <v>250040</v>
      </c>
      <c r="D152" s="55">
        <v>-5040</v>
      </c>
      <c r="E152" s="55">
        <f t="shared" si="5"/>
        <v>255080</v>
      </c>
      <c r="F152" s="55">
        <f t="shared" si="6"/>
        <v>255000</v>
      </c>
      <c r="G152" s="61">
        <f t="shared" si="9"/>
        <v>255000</v>
      </c>
      <c r="H152" s="38" t="s">
        <v>429</v>
      </c>
    </row>
    <row r="153" spans="1:8" x14ac:dyDescent="0.25">
      <c r="A153" s="68">
        <v>6507509</v>
      </c>
      <c r="B153" s="38" t="s">
        <v>248</v>
      </c>
      <c r="C153" s="55">
        <v>27580</v>
      </c>
      <c r="D153" s="55">
        <v>-57960</v>
      </c>
      <c r="E153" s="55">
        <f t="shared" si="5"/>
        <v>85540</v>
      </c>
      <c r="F153" s="55">
        <f t="shared" si="6"/>
        <v>86000</v>
      </c>
      <c r="G153" s="61">
        <f t="shared" si="9"/>
        <v>86000</v>
      </c>
      <c r="H153" s="38" t="s">
        <v>429</v>
      </c>
    </row>
    <row r="154" spans="1:8" x14ac:dyDescent="0.25">
      <c r="A154" s="68">
        <v>6507510</v>
      </c>
      <c r="B154" s="38" t="s">
        <v>249</v>
      </c>
      <c r="C154" s="55">
        <v>869654</v>
      </c>
      <c r="D154" s="55">
        <v>0</v>
      </c>
      <c r="E154" s="55">
        <f t="shared" si="5"/>
        <v>869654</v>
      </c>
      <c r="F154" s="55">
        <f t="shared" si="6"/>
        <v>870000</v>
      </c>
      <c r="G154" s="61">
        <f t="shared" si="9"/>
        <v>870000</v>
      </c>
      <c r="H154" s="38" t="s">
        <v>429</v>
      </c>
    </row>
    <row r="155" spans="1:8" x14ac:dyDescent="0.25">
      <c r="A155" s="68">
        <v>6507511</v>
      </c>
      <c r="B155" s="38" t="s">
        <v>250</v>
      </c>
      <c r="C155" s="55">
        <v>32900</v>
      </c>
      <c r="D155" s="55">
        <v>0</v>
      </c>
      <c r="E155" s="55">
        <f t="shared" si="5"/>
        <v>32900</v>
      </c>
      <c r="F155" s="55">
        <f t="shared" si="6"/>
        <v>33000</v>
      </c>
      <c r="G155" s="61">
        <f t="shared" si="9"/>
        <v>33000</v>
      </c>
      <c r="H155" s="38" t="s">
        <v>429</v>
      </c>
    </row>
    <row r="156" spans="1:8" x14ac:dyDescent="0.25">
      <c r="A156" s="68">
        <v>6507512</v>
      </c>
      <c r="B156" s="38" t="s">
        <v>251</v>
      </c>
      <c r="C156" s="55">
        <v>157048</v>
      </c>
      <c r="D156" s="55">
        <v>0</v>
      </c>
      <c r="E156" s="55">
        <f t="shared" si="5"/>
        <v>157048</v>
      </c>
      <c r="F156" s="55">
        <f t="shared" si="6"/>
        <v>157000</v>
      </c>
      <c r="G156" s="61">
        <f t="shared" si="9"/>
        <v>157000</v>
      </c>
      <c r="H156" s="38" t="s">
        <v>429</v>
      </c>
    </row>
    <row r="157" spans="1:8" x14ac:dyDescent="0.25">
      <c r="A157" s="68">
        <v>6507517</v>
      </c>
      <c r="B157" s="38" t="s">
        <v>252</v>
      </c>
      <c r="C157" s="55">
        <v>6650</v>
      </c>
      <c r="D157" s="55">
        <v>0</v>
      </c>
      <c r="E157" s="55">
        <f t="shared" si="5"/>
        <v>6650</v>
      </c>
      <c r="F157" s="55">
        <f t="shared" si="6"/>
        <v>7000</v>
      </c>
      <c r="G157" s="61">
        <f t="shared" si="9"/>
        <v>7000</v>
      </c>
      <c r="H157" s="38" t="s">
        <v>429</v>
      </c>
    </row>
    <row r="158" spans="1:8" x14ac:dyDescent="0.25">
      <c r="A158" s="68">
        <v>6507520</v>
      </c>
      <c r="B158" s="38" t="s">
        <v>253</v>
      </c>
      <c r="C158" s="55">
        <v>8050</v>
      </c>
      <c r="D158" s="55">
        <v>0</v>
      </c>
      <c r="E158" s="55">
        <f t="shared" si="5"/>
        <v>8050</v>
      </c>
      <c r="F158" s="55">
        <f t="shared" si="6"/>
        <v>8000</v>
      </c>
      <c r="G158" s="61">
        <f t="shared" si="9"/>
        <v>8000</v>
      </c>
      <c r="H158" s="38" t="s">
        <v>429</v>
      </c>
    </row>
    <row r="159" spans="1:8" x14ac:dyDescent="0.25">
      <c r="A159" s="68">
        <v>6508001</v>
      </c>
      <c r="B159" s="38" t="s">
        <v>254</v>
      </c>
      <c r="C159" s="55">
        <v>26005</v>
      </c>
      <c r="D159" s="55">
        <v>0</v>
      </c>
      <c r="E159" s="55">
        <f t="shared" si="5"/>
        <v>26005</v>
      </c>
      <c r="F159" s="55">
        <f t="shared" si="6"/>
        <v>26000</v>
      </c>
      <c r="G159" s="56">
        <f>+F159</f>
        <v>26000</v>
      </c>
      <c r="H159" s="38" t="s">
        <v>853</v>
      </c>
    </row>
    <row r="160" spans="1:8" x14ac:dyDescent="0.25">
      <c r="A160" s="68">
        <v>6508099</v>
      </c>
      <c r="B160" s="38" t="s">
        <v>255</v>
      </c>
      <c r="C160" s="55">
        <v>0</v>
      </c>
      <c r="D160" s="55">
        <v>19705</v>
      </c>
      <c r="E160" s="55">
        <f t="shared" si="5"/>
        <v>-19705</v>
      </c>
      <c r="F160" s="55">
        <f t="shared" si="6"/>
        <v>-20000</v>
      </c>
      <c r="G160" s="56">
        <f>+F160</f>
        <v>-20000</v>
      </c>
      <c r="H160" s="38" t="s">
        <v>853</v>
      </c>
    </row>
    <row r="161" spans="1:8" x14ac:dyDescent="0.25">
      <c r="A161" s="68">
        <v>6508101</v>
      </c>
      <c r="B161" s="38" t="s">
        <v>256</v>
      </c>
      <c r="C161" s="55">
        <v>0</v>
      </c>
      <c r="D161" s="55">
        <v>400000</v>
      </c>
      <c r="E161" s="55">
        <f t="shared" si="5"/>
        <v>-400000</v>
      </c>
      <c r="F161" s="55">
        <f t="shared" si="6"/>
        <v>-400000</v>
      </c>
      <c r="G161" s="58"/>
      <c r="H161" s="38" t="s">
        <v>854</v>
      </c>
    </row>
    <row r="162" spans="1:8" x14ac:dyDescent="0.25">
      <c r="A162" s="68">
        <v>6508102</v>
      </c>
      <c r="B162" s="38" t="s">
        <v>257</v>
      </c>
      <c r="C162" s="55">
        <v>990000</v>
      </c>
      <c r="D162" s="55">
        <v>600000</v>
      </c>
      <c r="E162" s="55">
        <f t="shared" si="5"/>
        <v>390000</v>
      </c>
      <c r="F162" s="55">
        <f t="shared" si="6"/>
        <v>390000</v>
      </c>
      <c r="G162" s="60">
        <f>+SUM(F161:F162)</f>
        <v>-10000</v>
      </c>
      <c r="H162" s="38" t="s">
        <v>855</v>
      </c>
    </row>
    <row r="163" spans="1:8" ht="30" x14ac:dyDescent="0.25">
      <c r="A163" s="68">
        <v>6508199</v>
      </c>
      <c r="B163" s="38" t="s">
        <v>258</v>
      </c>
      <c r="C163" s="55">
        <v>0</v>
      </c>
      <c r="D163" s="55">
        <v>2000000</v>
      </c>
      <c r="E163" s="55">
        <f t="shared" si="5"/>
        <v>-2000000</v>
      </c>
      <c r="F163" s="55">
        <f t="shared" si="6"/>
        <v>-2000000</v>
      </c>
      <c r="G163" s="60">
        <f>+F163</f>
        <v>-2000000</v>
      </c>
      <c r="H163" s="59" t="s">
        <v>895</v>
      </c>
    </row>
    <row r="164" spans="1:8" x14ac:dyDescent="0.25">
      <c r="A164" s="68">
        <v>6508302</v>
      </c>
      <c r="B164" s="38" t="s">
        <v>259</v>
      </c>
      <c r="C164" s="55">
        <v>7472382</v>
      </c>
      <c r="D164" s="55">
        <v>0</v>
      </c>
      <c r="E164" s="55">
        <f t="shared" si="5"/>
        <v>7472382</v>
      </c>
      <c r="F164" s="55">
        <f t="shared" si="6"/>
        <v>7472000</v>
      </c>
      <c r="G164" s="58"/>
      <c r="H164" s="38" t="s">
        <v>519</v>
      </c>
    </row>
    <row r="165" spans="1:8" x14ac:dyDescent="0.25">
      <c r="A165" s="68">
        <v>6508399</v>
      </c>
      <c r="B165" s="38" t="s">
        <v>260</v>
      </c>
      <c r="C165" s="55">
        <v>0</v>
      </c>
      <c r="D165" s="55">
        <v>8714403</v>
      </c>
      <c r="E165" s="55">
        <f t="shared" si="5"/>
        <v>-8714403</v>
      </c>
      <c r="F165" s="55">
        <f t="shared" si="6"/>
        <v>-8714000</v>
      </c>
      <c r="G165" s="56"/>
      <c r="H165" s="38" t="s">
        <v>519</v>
      </c>
    </row>
    <row r="166" spans="1:8" x14ac:dyDescent="0.25">
      <c r="A166" s="68">
        <v>6508401</v>
      </c>
      <c r="B166" s="38" t="s">
        <v>261</v>
      </c>
      <c r="C166" s="55">
        <v>1500000</v>
      </c>
      <c r="D166" s="55">
        <v>0</v>
      </c>
      <c r="E166" s="55">
        <f t="shared" si="5"/>
        <v>1500000</v>
      </c>
      <c r="F166" s="55">
        <f t="shared" si="6"/>
        <v>1500000</v>
      </c>
      <c r="G166" s="58"/>
      <c r="H166" s="38" t="s">
        <v>638</v>
      </c>
    </row>
    <row r="167" spans="1:8" x14ac:dyDescent="0.25">
      <c r="A167" s="68">
        <v>6508402</v>
      </c>
      <c r="B167" s="38" t="s">
        <v>262</v>
      </c>
      <c r="C167" s="55">
        <v>12650</v>
      </c>
      <c r="D167" s="56">
        <v>1000000</v>
      </c>
      <c r="E167" s="55">
        <f t="shared" si="5"/>
        <v>-987350</v>
      </c>
      <c r="F167" s="55">
        <f t="shared" si="6"/>
        <v>-987000</v>
      </c>
      <c r="G167" s="56">
        <f>+F167</f>
        <v>-987000</v>
      </c>
      <c r="H167" s="38" t="s">
        <v>521</v>
      </c>
    </row>
    <row r="168" spans="1:8" x14ac:dyDescent="0.25">
      <c r="A168" s="68">
        <v>6508499</v>
      </c>
      <c r="B168" s="38" t="s">
        <v>263</v>
      </c>
      <c r="C168" s="55">
        <v>0</v>
      </c>
      <c r="D168" s="55">
        <v>1500000</v>
      </c>
      <c r="E168" s="55">
        <f t="shared" si="5"/>
        <v>-1500000</v>
      </c>
      <c r="F168" s="55">
        <f t="shared" si="6"/>
        <v>-1500000</v>
      </c>
      <c r="G168" s="58"/>
      <c r="H168" s="38" t="s">
        <v>639</v>
      </c>
    </row>
    <row r="169" spans="1:8" x14ac:dyDescent="0.25">
      <c r="A169" s="68">
        <v>6508501</v>
      </c>
      <c r="B169" s="38" t="s">
        <v>264</v>
      </c>
      <c r="C169" s="55">
        <v>177603</v>
      </c>
      <c r="D169" s="55">
        <v>0</v>
      </c>
      <c r="E169" s="56">
        <f t="shared" si="5"/>
        <v>177603</v>
      </c>
      <c r="F169" s="55">
        <f t="shared" si="6"/>
        <v>178000</v>
      </c>
      <c r="G169" s="58"/>
      <c r="H169" s="58"/>
    </row>
    <row r="170" spans="1:8" ht="60" x14ac:dyDescent="0.25">
      <c r="A170" s="68">
        <v>6508599</v>
      </c>
      <c r="B170" s="38" t="s">
        <v>264</v>
      </c>
      <c r="C170" s="55">
        <v>17438</v>
      </c>
      <c r="D170" s="55">
        <v>2854810</v>
      </c>
      <c r="E170" s="56">
        <f t="shared" si="5"/>
        <v>-2837372</v>
      </c>
      <c r="F170" s="55">
        <f t="shared" si="6"/>
        <v>-2837000</v>
      </c>
      <c r="G170" s="61">
        <f>+SUM(F169:F170)</f>
        <v>-2659000</v>
      </c>
      <c r="H170" s="59" t="s">
        <v>883</v>
      </c>
    </row>
    <row r="171" spans="1:8" x14ac:dyDescent="0.25">
      <c r="A171" s="68">
        <v>6508701</v>
      </c>
      <c r="B171" s="38" t="s">
        <v>922</v>
      </c>
      <c r="C171" s="55">
        <v>421104</v>
      </c>
      <c r="D171" s="55">
        <v>0</v>
      </c>
      <c r="E171" s="55">
        <f t="shared" si="5"/>
        <v>421104</v>
      </c>
      <c r="F171" s="55">
        <f t="shared" si="6"/>
        <v>421000</v>
      </c>
      <c r="G171" s="58"/>
      <c r="H171" s="38" t="s">
        <v>433</v>
      </c>
    </row>
    <row r="172" spans="1:8" x14ac:dyDescent="0.25">
      <c r="A172" s="68">
        <v>6508799</v>
      </c>
      <c r="B172" s="38" t="s">
        <v>923</v>
      </c>
      <c r="C172" s="55">
        <v>0</v>
      </c>
      <c r="D172" s="55">
        <v>421104</v>
      </c>
      <c r="E172" s="55">
        <f t="shared" si="5"/>
        <v>-421104</v>
      </c>
      <c r="F172" s="55">
        <f t="shared" si="6"/>
        <v>-421000</v>
      </c>
      <c r="G172" s="58"/>
      <c r="H172" s="38" t="s">
        <v>433</v>
      </c>
    </row>
    <row r="173" spans="1:8" ht="30" x14ac:dyDescent="0.25">
      <c r="A173" s="68">
        <v>6510801</v>
      </c>
      <c r="B173" s="38" t="s">
        <v>265</v>
      </c>
      <c r="C173" s="55">
        <v>932213</v>
      </c>
      <c r="D173" s="55">
        <v>875998</v>
      </c>
      <c r="E173" s="55">
        <f t="shared" si="5"/>
        <v>56215</v>
      </c>
      <c r="F173" s="55">
        <f t="shared" si="6"/>
        <v>56000</v>
      </c>
      <c r="G173" s="56">
        <f>+F173</f>
        <v>56000</v>
      </c>
      <c r="H173" s="57" t="s">
        <v>856</v>
      </c>
    </row>
    <row r="174" spans="1:8" x14ac:dyDescent="0.25">
      <c r="A174" s="68">
        <v>6510901</v>
      </c>
      <c r="B174" s="38" t="s">
        <v>266</v>
      </c>
      <c r="C174" s="55">
        <v>11200</v>
      </c>
      <c r="D174" s="55">
        <v>0</v>
      </c>
      <c r="E174" s="55">
        <f t="shared" si="5"/>
        <v>11200</v>
      </c>
      <c r="F174" s="55">
        <f t="shared" si="6"/>
        <v>11000</v>
      </c>
      <c r="G174" s="56">
        <f>+F175+F174</f>
        <v>-77000</v>
      </c>
      <c r="H174" s="38" t="s">
        <v>857</v>
      </c>
    </row>
    <row r="175" spans="1:8" x14ac:dyDescent="0.25">
      <c r="A175" s="68">
        <v>6510999</v>
      </c>
      <c r="B175" s="38" t="s">
        <v>267</v>
      </c>
      <c r="C175" s="55">
        <v>12500</v>
      </c>
      <c r="D175" s="55">
        <v>100000</v>
      </c>
      <c r="E175" s="55">
        <f t="shared" si="5"/>
        <v>-87500</v>
      </c>
      <c r="F175" s="55">
        <f t="shared" si="6"/>
        <v>-88000</v>
      </c>
      <c r="G175" s="58"/>
      <c r="H175" s="38" t="s">
        <v>432</v>
      </c>
    </row>
    <row r="176" spans="1:8" x14ac:dyDescent="0.25">
      <c r="A176" s="68">
        <v>6650299</v>
      </c>
      <c r="B176" s="38" t="s">
        <v>268</v>
      </c>
      <c r="C176" s="55">
        <v>168906</v>
      </c>
      <c r="D176" s="55">
        <v>1000000</v>
      </c>
      <c r="E176" s="55">
        <f t="shared" si="5"/>
        <v>-831094</v>
      </c>
      <c r="F176" s="55">
        <f t="shared" si="6"/>
        <v>-831000</v>
      </c>
      <c r="G176" s="56">
        <f>+F176</f>
        <v>-831000</v>
      </c>
      <c r="H176" s="57" t="s">
        <v>924</v>
      </c>
    </row>
    <row r="177" spans="1:8" ht="30" x14ac:dyDescent="0.25">
      <c r="A177" s="68">
        <v>6803802</v>
      </c>
      <c r="B177" s="38" t="s">
        <v>269</v>
      </c>
      <c r="C177" s="55">
        <v>288524</v>
      </c>
      <c r="D177" s="55">
        <v>0</v>
      </c>
      <c r="E177" s="55">
        <f t="shared" si="5"/>
        <v>288524</v>
      </c>
      <c r="F177" s="55">
        <f t="shared" si="6"/>
        <v>289000</v>
      </c>
      <c r="G177" s="56"/>
      <c r="H177" s="57" t="s">
        <v>534</v>
      </c>
    </row>
    <row r="178" spans="1:8" ht="30" x14ac:dyDescent="0.25">
      <c r="A178" s="68">
        <v>6803899</v>
      </c>
      <c r="B178" s="38" t="s">
        <v>270</v>
      </c>
      <c r="C178" s="55">
        <v>0</v>
      </c>
      <c r="D178" s="55">
        <v>620597</v>
      </c>
      <c r="E178" s="55">
        <f t="shared" si="5"/>
        <v>-620597</v>
      </c>
      <c r="F178" s="55">
        <f t="shared" si="6"/>
        <v>-621000</v>
      </c>
      <c r="G178" s="56">
        <f>+SUM(F177:F178)</f>
        <v>-332000</v>
      </c>
      <c r="H178" s="57" t="s">
        <v>535</v>
      </c>
    </row>
    <row r="179" spans="1:8" s="2" customFormat="1" x14ac:dyDescent="0.25">
      <c r="A179" s="68">
        <v>6803999</v>
      </c>
      <c r="B179" s="38" t="s">
        <v>271</v>
      </c>
      <c r="C179" s="55">
        <v>127550</v>
      </c>
      <c r="D179" s="55">
        <v>311802</v>
      </c>
      <c r="E179" s="55">
        <f t="shared" si="5"/>
        <v>-184252</v>
      </c>
      <c r="F179" s="55">
        <f t="shared" si="6"/>
        <v>-184000</v>
      </c>
      <c r="G179" s="56">
        <f>+F179</f>
        <v>-184000</v>
      </c>
      <c r="H179" s="38" t="s">
        <v>424</v>
      </c>
    </row>
    <row r="180" spans="1:8" x14ac:dyDescent="0.25">
      <c r="A180" s="68">
        <v>6804003</v>
      </c>
      <c r="B180" s="38" t="s">
        <v>272</v>
      </c>
      <c r="C180" s="55">
        <v>9436009</v>
      </c>
      <c r="D180" s="55">
        <v>0</v>
      </c>
      <c r="E180" s="55">
        <f t="shared" si="5"/>
        <v>9436009</v>
      </c>
      <c r="F180" s="55">
        <f t="shared" si="6"/>
        <v>9436000</v>
      </c>
      <c r="G180" s="58"/>
      <c r="H180" s="38" t="s">
        <v>630</v>
      </c>
    </row>
    <row r="181" spans="1:8" ht="30" x14ac:dyDescent="0.25">
      <c r="A181" s="68">
        <v>6804099</v>
      </c>
      <c r="B181" s="38" t="s">
        <v>273</v>
      </c>
      <c r="C181" s="55">
        <v>568</v>
      </c>
      <c r="D181" s="55">
        <v>8952391</v>
      </c>
      <c r="E181" s="55">
        <f t="shared" si="5"/>
        <v>-8951823</v>
      </c>
      <c r="F181" s="55">
        <f t="shared" si="6"/>
        <v>-8952000</v>
      </c>
      <c r="G181" s="56">
        <f>+SUM(F180:F181)+F125</f>
        <v>-516000</v>
      </c>
      <c r="H181" s="57" t="s">
        <v>858</v>
      </c>
    </row>
    <row r="182" spans="1:8" x14ac:dyDescent="0.25">
      <c r="A182" s="68">
        <v>6805166</v>
      </c>
      <c r="B182" s="38" t="s">
        <v>274</v>
      </c>
      <c r="C182" s="55">
        <v>349536</v>
      </c>
      <c r="D182" s="55">
        <v>334801</v>
      </c>
      <c r="E182" s="55">
        <f t="shared" si="5"/>
        <v>14735</v>
      </c>
      <c r="F182" s="55">
        <f t="shared" si="6"/>
        <v>15000</v>
      </c>
      <c r="G182" s="56"/>
      <c r="H182" s="38" t="s">
        <v>428</v>
      </c>
    </row>
    <row r="183" spans="1:8" x14ac:dyDescent="0.25">
      <c r="A183" s="68">
        <v>6805171</v>
      </c>
      <c r="B183" s="38" t="s">
        <v>275</v>
      </c>
      <c r="C183" s="55">
        <v>35671</v>
      </c>
      <c r="D183" s="55">
        <v>98011</v>
      </c>
      <c r="E183" s="55">
        <f t="shared" si="5"/>
        <v>-62340</v>
      </c>
      <c r="F183" s="55">
        <f t="shared" si="6"/>
        <v>-62000</v>
      </c>
      <c r="G183" s="56">
        <f t="shared" ref="G183:G188" si="10">+F183</f>
        <v>-62000</v>
      </c>
      <c r="H183" s="38" t="s">
        <v>424</v>
      </c>
    </row>
    <row r="184" spans="1:8" x14ac:dyDescent="0.25">
      <c r="A184" s="68">
        <v>6805175</v>
      </c>
      <c r="B184" s="38" t="s">
        <v>276</v>
      </c>
      <c r="C184" s="55">
        <v>1691286</v>
      </c>
      <c r="D184" s="55">
        <v>3200000</v>
      </c>
      <c r="E184" s="55">
        <f t="shared" si="5"/>
        <v>-1508714</v>
      </c>
      <c r="F184" s="55">
        <f t="shared" si="6"/>
        <v>-1509000</v>
      </c>
      <c r="G184" s="56">
        <f t="shared" si="10"/>
        <v>-1509000</v>
      </c>
      <c r="H184" s="38" t="s">
        <v>424</v>
      </c>
    </row>
    <row r="185" spans="1:8" x14ac:dyDescent="0.25">
      <c r="A185" s="68">
        <v>6805176</v>
      </c>
      <c r="B185" s="38" t="s">
        <v>277</v>
      </c>
      <c r="C185" s="55">
        <v>555585</v>
      </c>
      <c r="D185" s="55">
        <v>500000</v>
      </c>
      <c r="E185" s="55">
        <f t="shared" si="5"/>
        <v>55585</v>
      </c>
      <c r="F185" s="55">
        <f t="shared" si="6"/>
        <v>56000</v>
      </c>
      <c r="G185" s="56"/>
      <c r="H185" s="38" t="s">
        <v>428</v>
      </c>
    </row>
    <row r="186" spans="1:8" x14ac:dyDescent="0.25">
      <c r="A186" s="68">
        <v>6805177</v>
      </c>
      <c r="B186" s="38" t="s">
        <v>278</v>
      </c>
      <c r="C186" s="55">
        <v>700</v>
      </c>
      <c r="D186" s="55">
        <v>700000</v>
      </c>
      <c r="E186" s="55">
        <f t="shared" si="5"/>
        <v>-699300</v>
      </c>
      <c r="F186" s="55">
        <f t="shared" si="6"/>
        <v>-699000</v>
      </c>
      <c r="G186" s="56">
        <f t="shared" si="10"/>
        <v>-699000</v>
      </c>
      <c r="H186" s="38" t="s">
        <v>522</v>
      </c>
    </row>
    <row r="187" spans="1:8" ht="30" x14ac:dyDescent="0.25">
      <c r="A187" s="68">
        <v>6805199</v>
      </c>
      <c r="B187" s="38" t="s">
        <v>279</v>
      </c>
      <c r="C187" s="55">
        <v>-2452000</v>
      </c>
      <c r="D187" s="55">
        <v>0</v>
      </c>
      <c r="E187" s="55">
        <f t="shared" si="5"/>
        <v>-2452000</v>
      </c>
      <c r="F187" s="55">
        <f t="shared" si="6"/>
        <v>-2452000</v>
      </c>
      <c r="G187" s="56">
        <f>+SUM(F182,F185,F187,F208)</f>
        <v>-2354000</v>
      </c>
      <c r="H187" s="59" t="s">
        <v>548</v>
      </c>
    </row>
    <row r="188" spans="1:8" ht="30" x14ac:dyDescent="0.25">
      <c r="A188" s="68">
        <v>6805599</v>
      </c>
      <c r="B188" s="38" t="s">
        <v>280</v>
      </c>
      <c r="C188" s="55">
        <v>0</v>
      </c>
      <c r="D188" s="55">
        <v>9840956</v>
      </c>
      <c r="E188" s="55">
        <f t="shared" si="5"/>
        <v>-9840956</v>
      </c>
      <c r="F188" s="55">
        <f t="shared" si="6"/>
        <v>-9841000</v>
      </c>
      <c r="G188" s="56">
        <f t="shared" si="10"/>
        <v>-9841000</v>
      </c>
      <c r="H188" s="57" t="s">
        <v>523</v>
      </c>
    </row>
    <row r="189" spans="1:8" x14ac:dyDescent="0.25">
      <c r="A189" s="68">
        <v>6806401</v>
      </c>
      <c r="B189" s="38" t="s">
        <v>281</v>
      </c>
      <c r="C189" s="55">
        <v>4924</v>
      </c>
      <c r="D189" s="55">
        <v>0</v>
      </c>
      <c r="E189" s="55">
        <f t="shared" si="5"/>
        <v>4924</v>
      </c>
      <c r="F189" s="55">
        <f t="shared" si="6"/>
        <v>5000</v>
      </c>
      <c r="G189" s="58"/>
      <c r="H189" s="38" t="s">
        <v>631</v>
      </c>
    </row>
    <row r="190" spans="1:8" x14ac:dyDescent="0.25">
      <c r="A190" s="68">
        <v>6806499</v>
      </c>
      <c r="B190" s="38" t="s">
        <v>281</v>
      </c>
      <c r="C190" s="55">
        <v>0</v>
      </c>
      <c r="D190" s="55">
        <v>150000</v>
      </c>
      <c r="E190" s="55">
        <f t="shared" si="5"/>
        <v>-150000</v>
      </c>
      <c r="F190" s="55">
        <f t="shared" si="6"/>
        <v>-150000</v>
      </c>
      <c r="G190" s="56">
        <f>+SUM(F189:F190)</f>
        <v>-145000</v>
      </c>
      <c r="H190" s="38" t="s">
        <v>424</v>
      </c>
    </row>
    <row r="191" spans="1:8" x14ac:dyDescent="0.25">
      <c r="A191" s="68">
        <v>6806799</v>
      </c>
      <c r="B191" s="38" t="s">
        <v>282</v>
      </c>
      <c r="C191" s="55">
        <v>0</v>
      </c>
      <c r="D191" s="55">
        <v>300000</v>
      </c>
      <c r="E191" s="55">
        <f t="shared" si="5"/>
        <v>-300000</v>
      </c>
      <c r="F191" s="55">
        <f t="shared" si="6"/>
        <v>-300000</v>
      </c>
      <c r="G191" s="61">
        <v>-300000</v>
      </c>
      <c r="H191" s="38" t="s">
        <v>436</v>
      </c>
    </row>
    <row r="192" spans="1:8" x14ac:dyDescent="0.25">
      <c r="A192" s="68">
        <v>6806899</v>
      </c>
      <c r="B192" s="38" t="s">
        <v>283</v>
      </c>
      <c r="C192" s="55">
        <v>457243</v>
      </c>
      <c r="D192" s="55">
        <v>650000</v>
      </c>
      <c r="E192" s="55">
        <f t="shared" si="5"/>
        <v>-192757</v>
      </c>
      <c r="F192" s="55">
        <f t="shared" si="6"/>
        <v>-193000</v>
      </c>
      <c r="G192" s="56">
        <f>+F192</f>
        <v>-193000</v>
      </c>
      <c r="H192" s="38" t="s">
        <v>424</v>
      </c>
    </row>
    <row r="193" spans="1:8" x14ac:dyDescent="0.25">
      <c r="A193" s="68">
        <v>6806901</v>
      </c>
      <c r="B193" s="38" t="s">
        <v>284</v>
      </c>
      <c r="C193" s="55">
        <v>1288756</v>
      </c>
      <c r="D193" s="55">
        <v>0</v>
      </c>
      <c r="E193" s="55">
        <f t="shared" si="5"/>
        <v>1288756</v>
      </c>
      <c r="F193" s="55">
        <f t="shared" si="6"/>
        <v>1289000</v>
      </c>
      <c r="G193" s="56"/>
      <c r="H193" s="38" t="s">
        <v>540</v>
      </c>
    </row>
    <row r="194" spans="1:8" x14ac:dyDescent="0.25">
      <c r="A194" s="68">
        <v>6806903</v>
      </c>
      <c r="B194" s="38" t="s">
        <v>285</v>
      </c>
      <c r="C194" s="55">
        <v>1210975</v>
      </c>
      <c r="D194" s="55">
        <v>0</v>
      </c>
      <c r="E194" s="55">
        <f t="shared" ref="E194:E257" si="11">+C194-D194</f>
        <v>1210975</v>
      </c>
      <c r="F194" s="55">
        <f t="shared" si="6"/>
        <v>1211000</v>
      </c>
      <c r="G194" s="56"/>
      <c r="H194" s="57" t="s">
        <v>539</v>
      </c>
    </row>
    <row r="195" spans="1:8" x14ac:dyDescent="0.25">
      <c r="A195" s="68">
        <v>6806904</v>
      </c>
      <c r="B195" s="38" t="s">
        <v>286</v>
      </c>
      <c r="C195" s="55">
        <v>607876</v>
      </c>
      <c r="D195" s="55">
        <v>0</v>
      </c>
      <c r="E195" s="55">
        <f t="shared" si="11"/>
        <v>607876</v>
      </c>
      <c r="F195" s="55">
        <f t="shared" ref="F195:F258" si="12">+ROUND(E195,-3)</f>
        <v>608000</v>
      </c>
      <c r="G195" s="56"/>
      <c r="H195" s="57" t="s">
        <v>539</v>
      </c>
    </row>
    <row r="196" spans="1:8" x14ac:dyDescent="0.25">
      <c r="A196" s="68">
        <v>6806905</v>
      </c>
      <c r="B196" s="38" t="s">
        <v>287</v>
      </c>
      <c r="C196" s="55">
        <v>1525103</v>
      </c>
      <c r="D196" s="55">
        <v>0</v>
      </c>
      <c r="E196" s="55">
        <f t="shared" si="11"/>
        <v>1525103</v>
      </c>
      <c r="F196" s="55">
        <f t="shared" si="12"/>
        <v>1525000</v>
      </c>
      <c r="G196" s="56"/>
      <c r="H196" s="38" t="s">
        <v>540</v>
      </c>
    </row>
    <row r="197" spans="1:8" x14ac:dyDescent="0.25">
      <c r="A197" s="68">
        <v>6806906</v>
      </c>
      <c r="B197" s="38" t="s">
        <v>288</v>
      </c>
      <c r="C197" s="55">
        <v>541681</v>
      </c>
      <c r="D197" s="55">
        <v>0</v>
      </c>
      <c r="E197" s="55">
        <f t="shared" si="11"/>
        <v>541681</v>
      </c>
      <c r="F197" s="55">
        <f t="shared" si="12"/>
        <v>542000</v>
      </c>
      <c r="G197" s="56"/>
      <c r="H197" s="57" t="s">
        <v>539</v>
      </c>
    </row>
    <row r="198" spans="1:8" x14ac:dyDescent="0.25">
      <c r="A198" s="68">
        <v>6806907</v>
      </c>
      <c r="B198" s="38" t="s">
        <v>289</v>
      </c>
      <c r="C198" s="55">
        <v>1828191</v>
      </c>
      <c r="D198" s="55">
        <v>0</v>
      </c>
      <c r="E198" s="55">
        <f t="shared" si="11"/>
        <v>1828191</v>
      </c>
      <c r="F198" s="55">
        <f t="shared" si="12"/>
        <v>1828000</v>
      </c>
      <c r="G198" s="56"/>
      <c r="H198" s="38" t="s">
        <v>540</v>
      </c>
    </row>
    <row r="199" spans="1:8" x14ac:dyDescent="0.25">
      <c r="A199" s="68">
        <v>6806908</v>
      </c>
      <c r="B199" s="38" t="s">
        <v>290</v>
      </c>
      <c r="C199" s="55">
        <v>168379</v>
      </c>
      <c r="D199" s="55">
        <v>0</v>
      </c>
      <c r="E199" s="55">
        <f t="shared" si="11"/>
        <v>168379</v>
      </c>
      <c r="F199" s="55">
        <f t="shared" si="12"/>
        <v>168000</v>
      </c>
      <c r="G199" s="56"/>
      <c r="H199" s="38" t="s">
        <v>540</v>
      </c>
    </row>
    <row r="200" spans="1:8" x14ac:dyDescent="0.25">
      <c r="A200" s="68">
        <v>6806909</v>
      </c>
      <c r="B200" s="38" t="s">
        <v>291</v>
      </c>
      <c r="C200" s="55">
        <v>22515</v>
      </c>
      <c r="D200" s="55">
        <v>0</v>
      </c>
      <c r="E200" s="55">
        <f t="shared" si="11"/>
        <v>22515</v>
      </c>
      <c r="F200" s="55">
        <f t="shared" si="12"/>
        <v>23000</v>
      </c>
      <c r="G200" s="56"/>
      <c r="H200" s="57" t="s">
        <v>539</v>
      </c>
    </row>
    <row r="201" spans="1:8" x14ac:dyDescent="0.25">
      <c r="A201" s="68">
        <v>6806910</v>
      </c>
      <c r="B201" s="38" t="s">
        <v>292</v>
      </c>
      <c r="C201" s="55">
        <v>136119</v>
      </c>
      <c r="D201" s="55">
        <v>0</v>
      </c>
      <c r="E201" s="55">
        <f t="shared" si="11"/>
        <v>136119</v>
      </c>
      <c r="F201" s="55">
        <f t="shared" si="12"/>
        <v>136000</v>
      </c>
      <c r="G201" s="56"/>
      <c r="H201" s="57" t="s">
        <v>539</v>
      </c>
    </row>
    <row r="202" spans="1:8" x14ac:dyDescent="0.25">
      <c r="A202" s="68">
        <v>6806911</v>
      </c>
      <c r="B202" s="38" t="s">
        <v>293</v>
      </c>
      <c r="C202" s="55">
        <v>81001</v>
      </c>
      <c r="D202" s="55">
        <v>0</v>
      </c>
      <c r="E202" s="55">
        <f t="shared" si="11"/>
        <v>81001</v>
      </c>
      <c r="F202" s="55">
        <f t="shared" si="12"/>
        <v>81000</v>
      </c>
      <c r="G202" s="56"/>
      <c r="H202" s="57" t="s">
        <v>539</v>
      </c>
    </row>
    <row r="203" spans="1:8" x14ac:dyDescent="0.25">
      <c r="A203" s="68">
        <v>6806912</v>
      </c>
      <c r="B203" s="38" t="s">
        <v>294</v>
      </c>
      <c r="C203" s="55">
        <v>195918</v>
      </c>
      <c r="D203" s="55">
        <v>0</v>
      </c>
      <c r="E203" s="55">
        <f t="shared" si="11"/>
        <v>195918</v>
      </c>
      <c r="F203" s="55">
        <f t="shared" si="12"/>
        <v>196000</v>
      </c>
      <c r="G203" s="56"/>
      <c r="H203" s="38" t="s">
        <v>540</v>
      </c>
    </row>
    <row r="204" spans="1:8" x14ac:dyDescent="0.25">
      <c r="A204" s="68">
        <v>6806913</v>
      </c>
      <c r="B204" s="38" t="s">
        <v>295</v>
      </c>
      <c r="C204" s="55">
        <v>174278</v>
      </c>
      <c r="D204" s="55">
        <v>0</v>
      </c>
      <c r="E204" s="55">
        <f t="shared" si="11"/>
        <v>174278</v>
      </c>
      <c r="F204" s="55">
        <f t="shared" si="12"/>
        <v>174000</v>
      </c>
      <c r="G204" s="56"/>
      <c r="H204" s="57" t="s">
        <v>539</v>
      </c>
    </row>
    <row r="205" spans="1:8" x14ac:dyDescent="0.25">
      <c r="A205" s="68">
        <v>6806999</v>
      </c>
      <c r="B205" s="38" t="s">
        <v>296</v>
      </c>
      <c r="C205" s="55">
        <v>0</v>
      </c>
      <c r="D205" s="55">
        <v>10891967</v>
      </c>
      <c r="E205" s="55">
        <f t="shared" si="11"/>
        <v>-10891967</v>
      </c>
      <c r="F205" s="55">
        <f t="shared" si="12"/>
        <v>-10892000</v>
      </c>
      <c r="G205" s="56">
        <f>+SUM(F193:F205)</f>
        <v>-3111000</v>
      </c>
      <c r="H205" s="57" t="s">
        <v>541</v>
      </c>
    </row>
    <row r="206" spans="1:8" ht="30" x14ac:dyDescent="0.25">
      <c r="A206" s="68">
        <v>6807001</v>
      </c>
      <c r="B206" s="38" t="s">
        <v>297</v>
      </c>
      <c r="C206" s="55">
        <v>426293</v>
      </c>
      <c r="D206" s="55">
        <v>0</v>
      </c>
      <c r="E206" s="55">
        <f t="shared" si="11"/>
        <v>426293</v>
      </c>
      <c r="F206" s="55">
        <f t="shared" si="12"/>
        <v>426000</v>
      </c>
      <c r="G206" s="56"/>
      <c r="H206" s="71" t="s">
        <v>898</v>
      </c>
    </row>
    <row r="207" spans="1:8" ht="30" x14ac:dyDescent="0.25">
      <c r="A207" s="68">
        <v>6807099</v>
      </c>
      <c r="B207" s="38" t="s">
        <v>298</v>
      </c>
      <c r="C207" s="55">
        <v>0</v>
      </c>
      <c r="D207" s="55">
        <v>736985</v>
      </c>
      <c r="E207" s="55">
        <f t="shared" si="11"/>
        <v>-736985</v>
      </c>
      <c r="F207" s="55">
        <f t="shared" si="12"/>
        <v>-737000</v>
      </c>
      <c r="G207" s="56">
        <f>+F207+F206</f>
        <v>-311000</v>
      </c>
      <c r="H207" s="71" t="s">
        <v>899</v>
      </c>
    </row>
    <row r="208" spans="1:8" x14ac:dyDescent="0.25">
      <c r="A208" s="68">
        <v>6807201</v>
      </c>
      <c r="B208" s="38" t="s">
        <v>299</v>
      </c>
      <c r="C208" s="55">
        <v>176875</v>
      </c>
      <c r="D208" s="55">
        <v>150000</v>
      </c>
      <c r="E208" s="55">
        <f t="shared" si="11"/>
        <v>26875</v>
      </c>
      <c r="F208" s="56">
        <f t="shared" si="12"/>
        <v>27000</v>
      </c>
      <c r="G208" s="58"/>
      <c r="H208" s="59" t="s">
        <v>547</v>
      </c>
    </row>
    <row r="209" spans="1:8" x14ac:dyDescent="0.25">
      <c r="A209" s="68">
        <v>6820186</v>
      </c>
      <c r="B209" s="38" t="s">
        <v>300</v>
      </c>
      <c r="C209" s="55">
        <v>0</v>
      </c>
      <c r="D209" s="55">
        <v>600</v>
      </c>
      <c r="E209" s="55">
        <f t="shared" si="11"/>
        <v>-600</v>
      </c>
      <c r="F209" s="55">
        <f t="shared" si="12"/>
        <v>-1000</v>
      </c>
      <c r="G209" s="58"/>
      <c r="H209" s="38" t="s">
        <v>542</v>
      </c>
    </row>
    <row r="210" spans="1:8" x14ac:dyDescent="0.25">
      <c r="A210" s="68">
        <v>6820190</v>
      </c>
      <c r="B210" s="38" t="s">
        <v>301</v>
      </c>
      <c r="C210" s="55">
        <v>13713</v>
      </c>
      <c r="D210" s="55">
        <v>13713</v>
      </c>
      <c r="E210" s="55">
        <f t="shared" si="11"/>
        <v>0</v>
      </c>
      <c r="F210" s="55">
        <f t="shared" si="12"/>
        <v>0</v>
      </c>
      <c r="G210" s="58"/>
      <c r="H210" s="38"/>
    </row>
    <row r="211" spans="1:8" x14ac:dyDescent="0.25">
      <c r="A211" s="68">
        <v>6820191</v>
      </c>
      <c r="B211" s="38" t="s">
        <v>302</v>
      </c>
      <c r="C211" s="55">
        <v>25600</v>
      </c>
      <c r="D211" s="55">
        <v>250000</v>
      </c>
      <c r="E211" s="55">
        <f t="shared" si="11"/>
        <v>-224400</v>
      </c>
      <c r="F211" s="55">
        <f t="shared" si="12"/>
        <v>-224000</v>
      </c>
      <c r="G211" s="56">
        <f>+F211</f>
        <v>-224000</v>
      </c>
      <c r="H211" s="38" t="s">
        <v>528</v>
      </c>
    </row>
    <row r="212" spans="1:8" ht="30" x14ac:dyDescent="0.25">
      <c r="A212" s="68">
        <v>6820192</v>
      </c>
      <c r="B212" s="38" t="s">
        <v>303</v>
      </c>
      <c r="C212" s="55">
        <v>16126</v>
      </c>
      <c r="D212" s="55">
        <v>50000</v>
      </c>
      <c r="E212" s="55">
        <f t="shared" si="11"/>
        <v>-33874</v>
      </c>
      <c r="F212" s="55">
        <f t="shared" si="12"/>
        <v>-34000</v>
      </c>
      <c r="G212" s="56"/>
      <c r="H212" s="57" t="s">
        <v>859</v>
      </c>
    </row>
    <row r="213" spans="1:8" x14ac:dyDescent="0.25">
      <c r="A213" s="69">
        <v>6820199</v>
      </c>
      <c r="B213" s="58" t="s">
        <v>304</v>
      </c>
      <c r="C213" s="55">
        <v>-141000</v>
      </c>
      <c r="D213" s="55">
        <v>2212867</v>
      </c>
      <c r="E213" s="55">
        <f t="shared" si="11"/>
        <v>-2353867</v>
      </c>
      <c r="F213" s="55">
        <f t="shared" si="12"/>
        <v>-2354000</v>
      </c>
      <c r="G213" s="56">
        <f>+SUM(F209,F212,F213)</f>
        <v>-2389000</v>
      </c>
      <c r="H213" s="38" t="s">
        <v>860</v>
      </c>
    </row>
    <row r="214" spans="1:8" ht="30" x14ac:dyDescent="0.25">
      <c r="A214" s="68">
        <v>6820301</v>
      </c>
      <c r="B214" s="38" t="s">
        <v>306</v>
      </c>
      <c r="C214" s="55">
        <v>111000</v>
      </c>
      <c r="D214" s="55">
        <v>0</v>
      </c>
      <c r="E214" s="55">
        <f t="shared" si="11"/>
        <v>111000</v>
      </c>
      <c r="F214" s="55">
        <f t="shared" si="12"/>
        <v>111000</v>
      </c>
      <c r="G214" s="58"/>
      <c r="H214" s="57" t="s">
        <v>861</v>
      </c>
    </row>
    <row r="215" spans="1:8" ht="30" x14ac:dyDescent="0.25">
      <c r="A215" s="68">
        <v>6820399</v>
      </c>
      <c r="B215" s="38" t="s">
        <v>305</v>
      </c>
      <c r="C215" s="55">
        <v>0</v>
      </c>
      <c r="D215" s="55">
        <v>437000</v>
      </c>
      <c r="E215" s="55">
        <f t="shared" si="11"/>
        <v>-437000</v>
      </c>
      <c r="F215" s="55">
        <f t="shared" si="12"/>
        <v>-437000</v>
      </c>
      <c r="G215" s="56">
        <f>+F215+F214</f>
        <v>-326000</v>
      </c>
      <c r="H215" s="57" t="s">
        <v>862</v>
      </c>
    </row>
    <row r="216" spans="1:8" ht="30" x14ac:dyDescent="0.25">
      <c r="A216" s="68">
        <v>6820502</v>
      </c>
      <c r="B216" s="38" t="s">
        <v>307</v>
      </c>
      <c r="C216" s="55">
        <v>209971</v>
      </c>
      <c r="D216" s="55">
        <v>0</v>
      </c>
      <c r="E216" s="55">
        <f t="shared" si="11"/>
        <v>209971</v>
      </c>
      <c r="F216" s="55">
        <f t="shared" si="12"/>
        <v>210000</v>
      </c>
      <c r="G216" s="58"/>
      <c r="H216" s="59" t="s">
        <v>632</v>
      </c>
    </row>
    <row r="217" spans="1:8" ht="30" x14ac:dyDescent="0.25">
      <c r="A217" s="68">
        <v>6820599</v>
      </c>
      <c r="B217" s="38" t="s">
        <v>308</v>
      </c>
      <c r="C217" s="55">
        <v>0</v>
      </c>
      <c r="D217" s="55">
        <v>635509</v>
      </c>
      <c r="E217" s="55">
        <f t="shared" si="11"/>
        <v>-635509</v>
      </c>
      <c r="F217" s="55">
        <f t="shared" si="12"/>
        <v>-636000</v>
      </c>
      <c r="G217" s="56">
        <f>+F217+F216</f>
        <v>-426000</v>
      </c>
      <c r="H217" s="57" t="s">
        <v>422</v>
      </c>
    </row>
    <row r="218" spans="1:8" x14ac:dyDescent="0.25">
      <c r="A218" s="68">
        <v>6820901</v>
      </c>
      <c r="B218" s="38" t="s">
        <v>309</v>
      </c>
      <c r="C218" s="55">
        <v>1750</v>
      </c>
      <c r="D218" s="55">
        <v>0</v>
      </c>
      <c r="E218" s="55">
        <f t="shared" si="11"/>
        <v>1750</v>
      </c>
      <c r="F218" s="55">
        <f t="shared" si="12"/>
        <v>2000</v>
      </c>
      <c r="G218" s="58"/>
      <c r="H218" s="57" t="s">
        <v>550</v>
      </c>
    </row>
    <row r="219" spans="1:8" ht="30" x14ac:dyDescent="0.25">
      <c r="A219" s="68">
        <v>6821301</v>
      </c>
      <c r="B219" s="38" t="s">
        <v>925</v>
      </c>
      <c r="C219" s="55">
        <v>76373</v>
      </c>
      <c r="D219" s="55">
        <v>1300000</v>
      </c>
      <c r="E219" s="55">
        <f t="shared" si="11"/>
        <v>-1223627</v>
      </c>
      <c r="F219" s="55">
        <f t="shared" si="12"/>
        <v>-1224000</v>
      </c>
      <c r="G219" s="58"/>
      <c r="H219" s="71" t="s">
        <v>900</v>
      </c>
    </row>
    <row r="220" spans="1:8" x14ac:dyDescent="0.25">
      <c r="A220" s="68">
        <v>6821399</v>
      </c>
      <c r="B220" s="38" t="s">
        <v>926</v>
      </c>
      <c r="C220" s="55">
        <v>421826</v>
      </c>
      <c r="D220" s="55">
        <v>1908575</v>
      </c>
      <c r="E220" s="55">
        <f t="shared" si="11"/>
        <v>-1486749</v>
      </c>
      <c r="F220" s="55">
        <f t="shared" si="12"/>
        <v>-1487000</v>
      </c>
      <c r="G220" s="56">
        <f>+SUM(F219:F220)</f>
        <v>-2711000</v>
      </c>
      <c r="H220" s="57" t="s">
        <v>424</v>
      </c>
    </row>
    <row r="221" spans="1:8" x14ac:dyDescent="0.25">
      <c r="A221" s="68">
        <v>6830135</v>
      </c>
      <c r="B221" s="38" t="s">
        <v>310</v>
      </c>
      <c r="C221" s="55">
        <v>303890</v>
      </c>
      <c r="D221" s="55">
        <v>599446</v>
      </c>
      <c r="E221" s="55">
        <f t="shared" si="11"/>
        <v>-295556</v>
      </c>
      <c r="F221" s="55">
        <f t="shared" si="12"/>
        <v>-296000</v>
      </c>
      <c r="G221" s="56">
        <f>+F221</f>
        <v>-296000</v>
      </c>
      <c r="H221" s="38" t="s">
        <v>551</v>
      </c>
    </row>
    <row r="222" spans="1:8" x14ac:dyDescent="0.25">
      <c r="A222" s="68">
        <v>6830136</v>
      </c>
      <c r="B222" s="58" t="s">
        <v>311</v>
      </c>
      <c r="C222" s="55">
        <v>194700</v>
      </c>
      <c r="D222" s="55">
        <v>150000</v>
      </c>
      <c r="E222" s="55">
        <f t="shared" si="11"/>
        <v>44700</v>
      </c>
      <c r="F222" s="55">
        <f t="shared" si="12"/>
        <v>45000</v>
      </c>
      <c r="G222" s="56"/>
      <c r="H222" s="38" t="s">
        <v>540</v>
      </c>
    </row>
    <row r="223" spans="1:8" x14ac:dyDescent="0.25">
      <c r="A223" s="68">
        <v>6830173</v>
      </c>
      <c r="B223" s="38" t="s">
        <v>312</v>
      </c>
      <c r="C223" s="55">
        <v>510043</v>
      </c>
      <c r="D223" s="55">
        <v>528333</v>
      </c>
      <c r="E223" s="55">
        <f t="shared" si="11"/>
        <v>-18290</v>
      </c>
      <c r="F223" s="55">
        <f t="shared" si="12"/>
        <v>-18000</v>
      </c>
      <c r="G223" s="56">
        <f t="shared" ref="G223:G227" si="13">+F223</f>
        <v>-18000</v>
      </c>
      <c r="H223" s="38" t="s">
        <v>551</v>
      </c>
    </row>
    <row r="224" spans="1:8" x14ac:dyDescent="0.25">
      <c r="A224" s="68">
        <v>6830177</v>
      </c>
      <c r="B224" s="38" t="s">
        <v>313</v>
      </c>
      <c r="C224" s="55">
        <v>49764</v>
      </c>
      <c r="D224" s="55">
        <v>0</v>
      </c>
      <c r="E224" s="55">
        <f t="shared" si="11"/>
        <v>49764</v>
      </c>
      <c r="F224" s="55">
        <f t="shared" si="12"/>
        <v>50000</v>
      </c>
      <c r="G224" s="56"/>
      <c r="H224" s="38" t="s">
        <v>539</v>
      </c>
    </row>
    <row r="225" spans="1:8" x14ac:dyDescent="0.25">
      <c r="A225" s="68">
        <v>6830178</v>
      </c>
      <c r="B225" s="58" t="s">
        <v>314</v>
      </c>
      <c r="C225" s="55">
        <v>0</v>
      </c>
      <c r="D225" s="55">
        <v>60000</v>
      </c>
      <c r="E225" s="55">
        <f t="shared" si="11"/>
        <v>-60000</v>
      </c>
      <c r="F225" s="55">
        <f t="shared" si="12"/>
        <v>-60000</v>
      </c>
      <c r="G225" s="56">
        <f t="shared" si="13"/>
        <v>-60000</v>
      </c>
      <c r="H225" s="38" t="s">
        <v>863</v>
      </c>
    </row>
    <row r="226" spans="1:8" x14ac:dyDescent="0.25">
      <c r="A226" s="68">
        <v>6830181</v>
      </c>
      <c r="B226" s="38" t="s">
        <v>315</v>
      </c>
      <c r="C226" s="55">
        <v>113959</v>
      </c>
      <c r="D226" s="55">
        <v>282872</v>
      </c>
      <c r="E226" s="55">
        <f t="shared" si="11"/>
        <v>-168913</v>
      </c>
      <c r="F226" s="55">
        <f t="shared" si="12"/>
        <v>-169000</v>
      </c>
      <c r="G226" s="56">
        <f t="shared" si="13"/>
        <v>-169000</v>
      </c>
      <c r="H226" s="38" t="s">
        <v>551</v>
      </c>
    </row>
    <row r="227" spans="1:8" x14ac:dyDescent="0.25">
      <c r="A227" s="68">
        <v>6830184</v>
      </c>
      <c r="B227" s="38" t="s">
        <v>316</v>
      </c>
      <c r="C227" s="55">
        <v>0</v>
      </c>
      <c r="D227" s="55">
        <v>269000</v>
      </c>
      <c r="E227" s="55">
        <f t="shared" si="11"/>
        <v>-269000</v>
      </c>
      <c r="F227" s="55">
        <f t="shared" si="12"/>
        <v>-269000</v>
      </c>
      <c r="G227" s="56">
        <f t="shared" si="13"/>
        <v>-269000</v>
      </c>
      <c r="H227" s="38" t="s">
        <v>551</v>
      </c>
    </row>
    <row r="228" spans="1:8" x14ac:dyDescent="0.25">
      <c r="A228" s="68">
        <v>6830192</v>
      </c>
      <c r="B228" s="38" t="s">
        <v>317</v>
      </c>
      <c r="C228" s="55">
        <v>350100</v>
      </c>
      <c r="D228" s="55">
        <v>350000</v>
      </c>
      <c r="E228" s="55">
        <f t="shared" si="11"/>
        <v>100</v>
      </c>
      <c r="F228" s="55">
        <f t="shared" si="12"/>
        <v>0</v>
      </c>
      <c r="G228" s="58"/>
      <c r="H228" s="38"/>
    </row>
    <row r="229" spans="1:8" x14ac:dyDescent="0.25">
      <c r="A229" s="68">
        <v>6830193</v>
      </c>
      <c r="B229" s="70" t="s">
        <v>318</v>
      </c>
      <c r="C229" s="55">
        <v>50450</v>
      </c>
      <c r="D229" s="55">
        <v>0</v>
      </c>
      <c r="E229" s="55">
        <f t="shared" si="11"/>
        <v>50450</v>
      </c>
      <c r="F229" s="55">
        <f t="shared" si="12"/>
        <v>50000</v>
      </c>
      <c r="G229" s="56"/>
      <c r="H229" s="38" t="s">
        <v>539</v>
      </c>
    </row>
    <row r="230" spans="1:8" ht="30" x14ac:dyDescent="0.25">
      <c r="A230" s="68">
        <v>6830194</v>
      </c>
      <c r="B230" s="58" t="s">
        <v>319</v>
      </c>
      <c r="C230" s="55">
        <v>97500</v>
      </c>
      <c r="D230" s="55">
        <v>0</v>
      </c>
      <c r="E230" s="55">
        <f t="shared" si="11"/>
        <v>97500</v>
      </c>
      <c r="F230" s="55">
        <f t="shared" si="12"/>
        <v>98000</v>
      </c>
      <c r="G230" s="56">
        <f>+F230</f>
        <v>98000</v>
      </c>
      <c r="H230" s="57" t="s">
        <v>884</v>
      </c>
    </row>
    <row r="231" spans="1:8" x14ac:dyDescent="0.25">
      <c r="A231" s="68">
        <v>6830195</v>
      </c>
      <c r="B231" s="38" t="s">
        <v>320</v>
      </c>
      <c r="C231" s="55">
        <v>1004712</v>
      </c>
      <c r="D231" s="55">
        <v>1150000</v>
      </c>
      <c r="E231" s="55">
        <f t="shared" si="11"/>
        <v>-145288</v>
      </c>
      <c r="F231" s="55">
        <f t="shared" si="12"/>
        <v>-145000</v>
      </c>
      <c r="G231" s="56">
        <f t="shared" ref="G231" si="14">+F231</f>
        <v>-145000</v>
      </c>
      <c r="H231" s="38" t="s">
        <v>551</v>
      </c>
    </row>
    <row r="232" spans="1:8" ht="30" x14ac:dyDescent="0.25">
      <c r="A232" s="68">
        <v>6830199</v>
      </c>
      <c r="B232" s="38" t="s">
        <v>321</v>
      </c>
      <c r="C232" s="55">
        <v>0</v>
      </c>
      <c r="D232" s="55">
        <v>5358804</v>
      </c>
      <c r="E232" s="56">
        <f t="shared" si="11"/>
        <v>-5358804</v>
      </c>
      <c r="F232" s="55">
        <f t="shared" si="12"/>
        <v>-5359000</v>
      </c>
      <c r="G232" s="56">
        <f>+F232+F54+F224+F222+F229</f>
        <v>-5192000</v>
      </c>
      <c r="H232" s="57" t="s">
        <v>552</v>
      </c>
    </row>
    <row r="233" spans="1:8" x14ac:dyDescent="0.25">
      <c r="A233" s="68">
        <v>6830803</v>
      </c>
      <c r="B233" s="38" t="s">
        <v>322</v>
      </c>
      <c r="C233" s="55">
        <v>-150000</v>
      </c>
      <c r="D233" s="55">
        <v>0</v>
      </c>
      <c r="E233" s="55">
        <f t="shared" si="11"/>
        <v>-150000</v>
      </c>
      <c r="F233" s="55">
        <f t="shared" si="12"/>
        <v>-150000</v>
      </c>
      <c r="G233" s="56">
        <f>+F233</f>
        <v>-150000</v>
      </c>
      <c r="H233" s="38" t="s">
        <v>640</v>
      </c>
    </row>
    <row r="234" spans="1:8" x14ac:dyDescent="0.25">
      <c r="A234" s="68">
        <v>6830815</v>
      </c>
      <c r="B234" s="38" t="s">
        <v>323</v>
      </c>
      <c r="C234" s="55">
        <v>2087283</v>
      </c>
      <c r="D234" s="55">
        <v>1900000</v>
      </c>
      <c r="E234" s="55">
        <f t="shared" si="11"/>
        <v>187283</v>
      </c>
      <c r="F234" s="55">
        <f t="shared" si="12"/>
        <v>187000</v>
      </c>
      <c r="G234" s="56">
        <f>+F234</f>
        <v>187000</v>
      </c>
      <c r="H234" s="38" t="s">
        <v>927</v>
      </c>
    </row>
    <row r="235" spans="1:8" ht="30" x14ac:dyDescent="0.25">
      <c r="A235" s="68">
        <v>6830817</v>
      </c>
      <c r="B235" s="38" t="s">
        <v>324</v>
      </c>
      <c r="C235" s="55">
        <v>0</v>
      </c>
      <c r="D235" s="55">
        <v>650000</v>
      </c>
      <c r="E235" s="55">
        <f t="shared" si="11"/>
        <v>-650000</v>
      </c>
      <c r="F235" s="55">
        <f t="shared" si="12"/>
        <v>-650000</v>
      </c>
      <c r="G235" s="56">
        <f>+F235</f>
        <v>-650000</v>
      </c>
      <c r="H235" s="57" t="s">
        <v>864</v>
      </c>
    </row>
    <row r="236" spans="1:8" x14ac:dyDescent="0.25">
      <c r="A236" s="68">
        <v>6830899</v>
      </c>
      <c r="B236" s="38" t="s">
        <v>325</v>
      </c>
      <c r="C236" s="55">
        <v>0</v>
      </c>
      <c r="D236" s="55">
        <v>406441</v>
      </c>
      <c r="E236" s="55">
        <f t="shared" si="11"/>
        <v>-406441</v>
      </c>
      <c r="F236" s="55">
        <f t="shared" si="12"/>
        <v>-406000</v>
      </c>
      <c r="G236" s="56">
        <f>+F236</f>
        <v>-406000</v>
      </c>
      <c r="H236" s="38" t="s">
        <v>865</v>
      </c>
    </row>
    <row r="237" spans="1:8" x14ac:dyDescent="0.25">
      <c r="A237" s="68">
        <v>6831201</v>
      </c>
      <c r="B237" s="38" t="s">
        <v>326</v>
      </c>
      <c r="C237" s="55">
        <v>1343150</v>
      </c>
      <c r="D237" s="55">
        <v>947279</v>
      </c>
      <c r="E237" s="55">
        <f t="shared" si="11"/>
        <v>395871</v>
      </c>
      <c r="F237" s="55">
        <f t="shared" si="12"/>
        <v>396000</v>
      </c>
      <c r="G237" s="58"/>
      <c r="H237" s="57" t="s">
        <v>426</v>
      </c>
    </row>
    <row r="238" spans="1:8" x14ac:dyDescent="0.25">
      <c r="A238" s="68">
        <v>6831299</v>
      </c>
      <c r="B238" s="38" t="s">
        <v>327</v>
      </c>
      <c r="C238" s="55">
        <v>5001</v>
      </c>
      <c r="D238" s="55">
        <v>400880</v>
      </c>
      <c r="E238" s="55">
        <f t="shared" si="11"/>
        <v>-395879</v>
      </c>
      <c r="F238" s="55">
        <f t="shared" si="12"/>
        <v>-396000</v>
      </c>
      <c r="G238" s="58"/>
      <c r="H238" s="57" t="s">
        <v>427</v>
      </c>
    </row>
    <row r="239" spans="1:8" ht="30" x14ac:dyDescent="0.25">
      <c r="A239" s="68">
        <v>6831401</v>
      </c>
      <c r="B239" s="38" t="s">
        <v>328</v>
      </c>
      <c r="C239" s="55">
        <v>13665</v>
      </c>
      <c r="D239" s="55">
        <v>0</v>
      </c>
      <c r="E239" s="55">
        <f t="shared" si="11"/>
        <v>13665</v>
      </c>
      <c r="F239" s="55">
        <f t="shared" si="12"/>
        <v>14000</v>
      </c>
      <c r="G239" s="56"/>
      <c r="H239" s="57" t="s">
        <v>421</v>
      </c>
    </row>
    <row r="240" spans="1:8" ht="30" x14ac:dyDescent="0.25">
      <c r="A240" s="68">
        <v>6831499</v>
      </c>
      <c r="B240" s="38" t="s">
        <v>329</v>
      </c>
      <c r="C240" s="55">
        <v>239771</v>
      </c>
      <c r="D240" s="55">
        <v>3253795</v>
      </c>
      <c r="E240" s="55">
        <f t="shared" si="11"/>
        <v>-3014024</v>
      </c>
      <c r="F240" s="55">
        <f t="shared" si="12"/>
        <v>-3014000</v>
      </c>
      <c r="G240" s="56">
        <f>+F240+F239</f>
        <v>-3000000</v>
      </c>
      <c r="H240" s="57" t="s">
        <v>422</v>
      </c>
    </row>
    <row r="241" spans="1:8" ht="30" x14ac:dyDescent="0.25">
      <c r="A241" s="68">
        <v>6831599</v>
      </c>
      <c r="B241" s="38" t="s">
        <v>330</v>
      </c>
      <c r="C241" s="55">
        <v>0</v>
      </c>
      <c r="D241" s="55">
        <v>1875653</v>
      </c>
      <c r="E241" s="55">
        <f t="shared" si="11"/>
        <v>-1875653</v>
      </c>
      <c r="F241" s="55">
        <f t="shared" si="12"/>
        <v>-1876000</v>
      </c>
      <c r="G241" s="56">
        <f>+F241</f>
        <v>-1876000</v>
      </c>
      <c r="H241" s="57" t="s">
        <v>526</v>
      </c>
    </row>
    <row r="242" spans="1:8" x14ac:dyDescent="0.25">
      <c r="A242" s="68">
        <v>6831601</v>
      </c>
      <c r="B242" s="38" t="s">
        <v>331</v>
      </c>
      <c r="C242" s="55">
        <v>27075</v>
      </c>
      <c r="D242" s="55">
        <v>0</v>
      </c>
      <c r="E242" s="55">
        <f t="shared" si="11"/>
        <v>27075</v>
      </c>
      <c r="F242" s="55">
        <f t="shared" si="12"/>
        <v>27000</v>
      </c>
      <c r="G242" s="58"/>
      <c r="H242" s="57" t="s">
        <v>527</v>
      </c>
    </row>
    <row r="243" spans="1:8" ht="30" x14ac:dyDescent="0.25">
      <c r="A243" s="68">
        <v>6831699</v>
      </c>
      <c r="B243" s="38" t="s">
        <v>332</v>
      </c>
      <c r="C243" s="55">
        <v>0</v>
      </c>
      <c r="D243" s="55">
        <v>2500000</v>
      </c>
      <c r="E243" s="55">
        <f t="shared" si="11"/>
        <v>-2500000</v>
      </c>
      <c r="F243" s="55">
        <f t="shared" si="12"/>
        <v>-2500000</v>
      </c>
      <c r="G243" s="56">
        <f>+F243+F242</f>
        <v>-2473000</v>
      </c>
      <c r="H243" s="57" t="s">
        <v>422</v>
      </c>
    </row>
    <row r="244" spans="1:8" ht="30" x14ac:dyDescent="0.25">
      <c r="A244" s="68">
        <v>6840121</v>
      </c>
      <c r="B244" s="38" t="s">
        <v>333</v>
      </c>
      <c r="C244" s="55">
        <v>1434220</v>
      </c>
      <c r="D244" s="55">
        <v>0</v>
      </c>
      <c r="E244" s="55">
        <f t="shared" si="11"/>
        <v>1434220</v>
      </c>
      <c r="F244" s="55">
        <f t="shared" si="12"/>
        <v>1434000</v>
      </c>
      <c r="G244" s="58"/>
      <c r="H244" s="57" t="s">
        <v>421</v>
      </c>
    </row>
    <row r="245" spans="1:8" ht="30" x14ac:dyDescent="0.25">
      <c r="A245" s="68">
        <v>6840199</v>
      </c>
      <c r="B245" s="38" t="s">
        <v>334</v>
      </c>
      <c r="C245" s="55">
        <v>0</v>
      </c>
      <c r="D245" s="55">
        <v>3551211</v>
      </c>
      <c r="E245" s="55">
        <f t="shared" si="11"/>
        <v>-3551211</v>
      </c>
      <c r="F245" s="55">
        <f t="shared" si="12"/>
        <v>-3551000</v>
      </c>
      <c r="G245" s="56">
        <f>+F245+F244</f>
        <v>-2117000</v>
      </c>
      <c r="H245" s="57" t="s">
        <v>422</v>
      </c>
    </row>
    <row r="246" spans="1:8" x14ac:dyDescent="0.25">
      <c r="A246" s="68">
        <v>6860101</v>
      </c>
      <c r="B246" s="38" t="s">
        <v>928</v>
      </c>
      <c r="C246" s="55">
        <v>424568</v>
      </c>
      <c r="D246" s="55">
        <v>0</v>
      </c>
      <c r="E246" s="55">
        <f t="shared" si="11"/>
        <v>424568</v>
      </c>
      <c r="F246" s="55">
        <f t="shared" si="12"/>
        <v>425000</v>
      </c>
      <c r="G246" s="58"/>
      <c r="H246" s="57" t="s">
        <v>866</v>
      </c>
    </row>
    <row r="247" spans="1:8" x14ac:dyDescent="0.25">
      <c r="A247" s="68">
        <v>6860136</v>
      </c>
      <c r="B247" s="38" t="s">
        <v>929</v>
      </c>
      <c r="C247" s="55">
        <v>432586</v>
      </c>
      <c r="D247" s="55">
        <v>450000</v>
      </c>
      <c r="E247" s="55">
        <f t="shared" si="11"/>
        <v>-17414</v>
      </c>
      <c r="F247" s="55">
        <f t="shared" si="12"/>
        <v>-17000</v>
      </c>
      <c r="G247" s="58"/>
      <c r="H247" s="57" t="s">
        <v>866</v>
      </c>
    </row>
    <row r="248" spans="1:8" x14ac:dyDescent="0.25">
      <c r="A248" s="68">
        <v>6860199</v>
      </c>
      <c r="B248" s="38" t="s">
        <v>335</v>
      </c>
      <c r="C248" s="55">
        <v>0</v>
      </c>
      <c r="D248" s="55">
        <v>1417476</v>
      </c>
      <c r="E248" s="55">
        <f t="shared" si="11"/>
        <v>-1417476</v>
      </c>
      <c r="F248" s="55">
        <f t="shared" si="12"/>
        <v>-1417000</v>
      </c>
      <c r="G248" s="56">
        <f>+SUM(F246:F248)</f>
        <v>-1009000</v>
      </c>
      <c r="H248" s="57" t="s">
        <v>543</v>
      </c>
    </row>
    <row r="249" spans="1:8" x14ac:dyDescent="0.25">
      <c r="A249" s="68">
        <v>6860501</v>
      </c>
      <c r="B249" s="38" t="s">
        <v>336</v>
      </c>
      <c r="C249" s="55">
        <v>72450</v>
      </c>
      <c r="D249" s="55">
        <v>1100000</v>
      </c>
      <c r="E249" s="56">
        <f t="shared" si="11"/>
        <v>-1027550</v>
      </c>
      <c r="F249" s="55">
        <f t="shared" si="12"/>
        <v>-1028000</v>
      </c>
      <c r="G249" s="56">
        <f>+F249</f>
        <v>-1028000</v>
      </c>
      <c r="H249" s="57" t="s">
        <v>528</v>
      </c>
    </row>
    <row r="250" spans="1:8" x14ac:dyDescent="0.25">
      <c r="A250" s="68">
        <v>6860799</v>
      </c>
      <c r="B250" s="62" t="s">
        <v>337</v>
      </c>
      <c r="C250" s="55">
        <v>0</v>
      </c>
      <c r="D250" s="55">
        <v>330000</v>
      </c>
      <c r="E250" s="55">
        <f t="shared" si="11"/>
        <v>-330000</v>
      </c>
      <c r="F250" s="55">
        <f t="shared" si="12"/>
        <v>-330000</v>
      </c>
      <c r="G250" s="56">
        <f>+F250</f>
        <v>-330000</v>
      </c>
      <c r="H250" s="57" t="s">
        <v>528</v>
      </c>
    </row>
    <row r="251" spans="1:8" ht="30" x14ac:dyDescent="0.25">
      <c r="A251" s="68">
        <v>6860801</v>
      </c>
      <c r="B251" s="38" t="s">
        <v>339</v>
      </c>
      <c r="C251" s="55">
        <v>216719</v>
      </c>
      <c r="D251" s="55">
        <v>0</v>
      </c>
      <c r="E251" s="55">
        <f t="shared" si="11"/>
        <v>216719</v>
      </c>
      <c r="F251" s="55">
        <f t="shared" si="12"/>
        <v>217000</v>
      </c>
      <c r="G251" s="58"/>
      <c r="H251" s="57" t="s">
        <v>421</v>
      </c>
    </row>
    <row r="252" spans="1:8" ht="30" x14ac:dyDescent="0.25">
      <c r="A252" s="68">
        <v>6860899</v>
      </c>
      <c r="B252" s="38" t="s">
        <v>338</v>
      </c>
      <c r="C252" s="55">
        <v>0</v>
      </c>
      <c r="D252" s="55">
        <v>1300000</v>
      </c>
      <c r="E252" s="55">
        <f t="shared" si="11"/>
        <v>-1300000</v>
      </c>
      <c r="F252" s="55">
        <f t="shared" si="12"/>
        <v>-1300000</v>
      </c>
      <c r="G252" s="56">
        <f>+SUM(F251:F252)</f>
        <v>-1083000</v>
      </c>
      <c r="H252" s="57" t="s">
        <v>422</v>
      </c>
    </row>
    <row r="253" spans="1:8" s="2" customFormat="1" x14ac:dyDescent="0.25">
      <c r="A253" s="68">
        <v>6861301</v>
      </c>
      <c r="B253" s="38" t="s">
        <v>340</v>
      </c>
      <c r="C253" s="55">
        <v>82550</v>
      </c>
      <c r="D253" s="55">
        <v>0</v>
      </c>
      <c r="E253" s="55">
        <f t="shared" si="11"/>
        <v>82550</v>
      </c>
      <c r="F253" s="55">
        <f t="shared" si="12"/>
        <v>83000</v>
      </c>
      <c r="G253" s="58"/>
      <c r="H253" s="57" t="s">
        <v>867</v>
      </c>
    </row>
    <row r="254" spans="1:8" x14ac:dyDescent="0.25">
      <c r="A254" s="68">
        <v>6861302</v>
      </c>
      <c r="B254" s="38" t="s">
        <v>341</v>
      </c>
      <c r="C254" s="55">
        <v>12080534</v>
      </c>
      <c r="D254" s="55">
        <v>12578336</v>
      </c>
      <c r="E254" s="55">
        <f t="shared" si="11"/>
        <v>-497802</v>
      </c>
      <c r="F254" s="55">
        <f t="shared" si="12"/>
        <v>-498000</v>
      </c>
      <c r="G254" s="58"/>
      <c r="H254" s="57" t="s">
        <v>867</v>
      </c>
    </row>
    <row r="255" spans="1:8" x14ac:dyDescent="0.25">
      <c r="A255" s="68">
        <v>6861399</v>
      </c>
      <c r="B255" s="38" t="s">
        <v>342</v>
      </c>
      <c r="C255" s="55">
        <v>0</v>
      </c>
      <c r="D255" s="55">
        <v>12935087</v>
      </c>
      <c r="E255" s="55">
        <f t="shared" si="11"/>
        <v>-12935087</v>
      </c>
      <c r="F255" s="55">
        <f t="shared" si="12"/>
        <v>-12935000</v>
      </c>
      <c r="G255" s="56">
        <f>+SUM(F253:F255)</f>
        <v>-13350000</v>
      </c>
      <c r="H255" s="57" t="s">
        <v>528</v>
      </c>
    </row>
    <row r="256" spans="1:8" x14ac:dyDescent="0.25">
      <c r="A256" s="68">
        <v>6861401</v>
      </c>
      <c r="B256" s="38" t="s">
        <v>343</v>
      </c>
      <c r="C256" s="55">
        <v>328415</v>
      </c>
      <c r="D256" s="55">
        <v>400000</v>
      </c>
      <c r="E256" s="55">
        <f t="shared" si="11"/>
        <v>-71585</v>
      </c>
      <c r="F256" s="55">
        <f t="shared" si="12"/>
        <v>-72000</v>
      </c>
      <c r="G256" s="56">
        <f>+F256</f>
        <v>-72000</v>
      </c>
      <c r="H256" s="59" t="s">
        <v>633</v>
      </c>
    </row>
    <row r="257" spans="1:8" x14ac:dyDescent="0.25">
      <c r="A257" s="68">
        <v>6861501</v>
      </c>
      <c r="B257" s="38" t="s">
        <v>344</v>
      </c>
      <c r="C257" s="55">
        <v>296814</v>
      </c>
      <c r="D257" s="55">
        <v>0</v>
      </c>
      <c r="E257" s="55">
        <f t="shared" si="11"/>
        <v>296814</v>
      </c>
      <c r="F257" s="55">
        <f t="shared" si="12"/>
        <v>297000</v>
      </c>
      <c r="G257" s="58"/>
      <c r="H257" s="57" t="s">
        <v>433</v>
      </c>
    </row>
    <row r="258" spans="1:8" x14ac:dyDescent="0.25">
      <c r="A258" s="68">
        <v>6861599</v>
      </c>
      <c r="B258" s="38" t="s">
        <v>345</v>
      </c>
      <c r="C258" s="55">
        <v>0</v>
      </c>
      <c r="D258" s="55">
        <v>296814</v>
      </c>
      <c r="E258" s="55">
        <f t="shared" ref="E258:E321" si="15">+C258-D258</f>
        <v>-296814</v>
      </c>
      <c r="F258" s="55">
        <f t="shared" si="12"/>
        <v>-297000</v>
      </c>
      <c r="G258" s="58"/>
      <c r="H258" s="57" t="s">
        <v>433</v>
      </c>
    </row>
    <row r="259" spans="1:8" x14ac:dyDescent="0.25">
      <c r="A259" s="68">
        <v>6861601</v>
      </c>
      <c r="B259" s="38" t="s">
        <v>346</v>
      </c>
      <c r="C259" s="55">
        <v>4865</v>
      </c>
      <c r="D259" s="55">
        <v>0</v>
      </c>
      <c r="E259" s="55">
        <f t="shared" si="15"/>
        <v>4865</v>
      </c>
      <c r="F259" s="56">
        <f t="shared" ref="F259:F318" si="16">+ROUND(E259,-3)</f>
        <v>5000</v>
      </c>
      <c r="G259" s="58"/>
      <c r="H259" s="57" t="s">
        <v>868</v>
      </c>
    </row>
    <row r="260" spans="1:8" ht="30" x14ac:dyDescent="0.25">
      <c r="A260" s="68">
        <v>6861699</v>
      </c>
      <c r="B260" s="38" t="s">
        <v>347</v>
      </c>
      <c r="C260" s="55">
        <v>0</v>
      </c>
      <c r="D260" s="55">
        <v>24625</v>
      </c>
      <c r="E260" s="55">
        <f t="shared" si="15"/>
        <v>-24625</v>
      </c>
      <c r="F260" s="56">
        <f t="shared" si="16"/>
        <v>-25000</v>
      </c>
      <c r="G260" s="56">
        <f>+SUM(F259:F260)</f>
        <v>-20000</v>
      </c>
      <c r="H260" s="57" t="s">
        <v>422</v>
      </c>
    </row>
    <row r="261" spans="1:8" x14ac:dyDescent="0.25">
      <c r="A261" s="68">
        <v>6863403</v>
      </c>
      <c r="B261" s="38" t="s">
        <v>348</v>
      </c>
      <c r="C261" s="55">
        <v>200530</v>
      </c>
      <c r="D261" s="55">
        <v>0</v>
      </c>
      <c r="E261" s="55">
        <f t="shared" si="15"/>
        <v>200530</v>
      </c>
      <c r="F261" s="55">
        <f t="shared" si="16"/>
        <v>201000</v>
      </c>
      <c r="G261" s="58"/>
      <c r="H261" s="57" t="s">
        <v>869</v>
      </c>
    </row>
    <row r="262" spans="1:8" x14ac:dyDescent="0.25">
      <c r="A262" s="68">
        <v>6863405</v>
      </c>
      <c r="B262" s="38" t="s">
        <v>349</v>
      </c>
      <c r="C262" s="55">
        <v>-173594</v>
      </c>
      <c r="D262" s="55">
        <v>0</v>
      </c>
      <c r="E262" s="55">
        <f t="shared" si="15"/>
        <v>-173594</v>
      </c>
      <c r="F262" s="55">
        <f t="shared" si="16"/>
        <v>-174000</v>
      </c>
      <c r="G262" s="58"/>
      <c r="H262" s="57" t="s">
        <v>869</v>
      </c>
    </row>
    <row r="263" spans="1:8" x14ac:dyDescent="0.25">
      <c r="A263" s="68">
        <v>6863406</v>
      </c>
      <c r="B263" s="38" t="s">
        <v>350</v>
      </c>
      <c r="C263" s="55">
        <v>172913</v>
      </c>
      <c r="D263" s="55">
        <v>0</v>
      </c>
      <c r="E263" s="55">
        <f t="shared" si="15"/>
        <v>172913</v>
      </c>
      <c r="F263" s="55">
        <f t="shared" si="16"/>
        <v>173000</v>
      </c>
      <c r="G263" s="58"/>
      <c r="H263" s="57" t="s">
        <v>869</v>
      </c>
    </row>
    <row r="264" spans="1:8" x14ac:dyDescent="0.25">
      <c r="A264" s="68">
        <v>6863410</v>
      </c>
      <c r="B264" s="38" t="s">
        <v>351</v>
      </c>
      <c r="C264" s="55">
        <v>-45990</v>
      </c>
      <c r="D264" s="55">
        <v>0</v>
      </c>
      <c r="E264" s="55">
        <f t="shared" si="15"/>
        <v>-45990</v>
      </c>
      <c r="F264" s="55">
        <f t="shared" si="16"/>
        <v>-46000</v>
      </c>
      <c r="G264" s="58"/>
      <c r="H264" s="57" t="s">
        <v>869</v>
      </c>
    </row>
    <row r="265" spans="1:8" x14ac:dyDescent="0.25">
      <c r="A265" s="68">
        <v>6863499</v>
      </c>
      <c r="B265" s="38" t="s">
        <v>352</v>
      </c>
      <c r="C265" s="55">
        <v>0</v>
      </c>
      <c r="D265" s="55">
        <v>1046617</v>
      </c>
      <c r="E265" s="55">
        <f t="shared" si="15"/>
        <v>-1046617</v>
      </c>
      <c r="F265" s="55">
        <f t="shared" si="16"/>
        <v>-1047000</v>
      </c>
      <c r="G265" s="56">
        <f>+SUM(F261:F265)</f>
        <v>-893000</v>
      </c>
      <c r="H265" s="59" t="s">
        <v>544</v>
      </c>
    </row>
    <row r="266" spans="1:8" x14ac:dyDescent="0.25">
      <c r="A266" s="68">
        <v>6900150</v>
      </c>
      <c r="B266" s="38" t="s">
        <v>353</v>
      </c>
      <c r="C266" s="55">
        <v>-5174</v>
      </c>
      <c r="D266" s="55">
        <v>-5174</v>
      </c>
      <c r="E266" s="55">
        <f t="shared" si="15"/>
        <v>0</v>
      </c>
      <c r="F266" s="55">
        <f t="shared" si="16"/>
        <v>0</v>
      </c>
      <c r="G266" s="58"/>
      <c r="H266" s="38"/>
    </row>
    <row r="267" spans="1:8" x14ac:dyDescent="0.25">
      <c r="A267" s="68">
        <v>6910002</v>
      </c>
      <c r="B267" s="38" t="s">
        <v>354</v>
      </c>
      <c r="C267" s="55">
        <v>-94004</v>
      </c>
      <c r="D267" s="55">
        <v>2598</v>
      </c>
      <c r="E267" s="55">
        <f t="shared" si="15"/>
        <v>-96602</v>
      </c>
      <c r="F267" s="55">
        <f t="shared" si="16"/>
        <v>-97000</v>
      </c>
      <c r="G267" s="56"/>
      <c r="H267" s="38" t="s">
        <v>434</v>
      </c>
    </row>
    <row r="268" spans="1:8" ht="30" x14ac:dyDescent="0.25">
      <c r="A268" s="68">
        <v>6910157</v>
      </c>
      <c r="B268" s="38" t="s">
        <v>355</v>
      </c>
      <c r="C268" s="55">
        <v>398302</v>
      </c>
      <c r="D268" s="55">
        <v>3528471</v>
      </c>
      <c r="E268" s="55">
        <f t="shared" si="15"/>
        <v>-3130169</v>
      </c>
      <c r="F268" s="55">
        <f t="shared" si="16"/>
        <v>-3130000</v>
      </c>
      <c r="G268" s="56">
        <f>+F268</f>
        <v>-3130000</v>
      </c>
      <c r="H268" s="57" t="s">
        <v>418</v>
      </c>
    </row>
    <row r="269" spans="1:8" x14ac:dyDescent="0.25">
      <c r="A269" s="68">
        <v>7502950</v>
      </c>
      <c r="B269" s="38" t="s">
        <v>356</v>
      </c>
      <c r="C269" s="55">
        <v>-100000</v>
      </c>
      <c r="D269" s="55">
        <v>-100000</v>
      </c>
      <c r="E269" s="55">
        <f t="shared" si="15"/>
        <v>0</v>
      </c>
      <c r="F269" s="55">
        <f t="shared" si="16"/>
        <v>0</v>
      </c>
      <c r="G269" s="58"/>
      <c r="H269" s="38"/>
    </row>
    <row r="270" spans="1:8" x14ac:dyDescent="0.25">
      <c r="A270" s="68">
        <v>7503961</v>
      </c>
      <c r="B270" s="38" t="s">
        <v>930</v>
      </c>
      <c r="C270" s="55">
        <v>-6919000</v>
      </c>
      <c r="D270" s="55">
        <v>-6919000</v>
      </c>
      <c r="E270" s="55">
        <f t="shared" si="15"/>
        <v>0</v>
      </c>
      <c r="F270" s="55">
        <f t="shared" si="16"/>
        <v>0</v>
      </c>
      <c r="G270" s="58"/>
      <c r="H270" s="38"/>
    </row>
    <row r="271" spans="1:8" x14ac:dyDescent="0.25">
      <c r="A271" s="68">
        <v>7506003</v>
      </c>
      <c r="B271" s="38" t="s">
        <v>358</v>
      </c>
      <c r="C271" s="55">
        <v>44590</v>
      </c>
      <c r="D271" s="55">
        <v>0</v>
      </c>
      <c r="E271" s="55">
        <f t="shared" si="15"/>
        <v>44590</v>
      </c>
      <c r="F271" s="55">
        <f t="shared" si="16"/>
        <v>45000</v>
      </c>
      <c r="G271" s="58"/>
      <c r="H271" s="38" t="s">
        <v>612</v>
      </c>
    </row>
    <row r="272" spans="1:8" x14ac:dyDescent="0.25">
      <c r="A272" s="68">
        <v>7506005</v>
      </c>
      <c r="B272" s="38" t="s">
        <v>359</v>
      </c>
      <c r="C272" s="55">
        <v>40625</v>
      </c>
      <c r="D272" s="55">
        <v>0</v>
      </c>
      <c r="E272" s="55">
        <f t="shared" si="15"/>
        <v>40625</v>
      </c>
      <c r="F272" s="55">
        <f t="shared" si="16"/>
        <v>41000</v>
      </c>
      <c r="G272" s="58"/>
      <c r="H272" s="38" t="s">
        <v>612</v>
      </c>
    </row>
    <row r="273" spans="1:8" x14ac:dyDescent="0.25">
      <c r="A273" s="68">
        <v>7506013</v>
      </c>
      <c r="B273" s="38" t="s">
        <v>360</v>
      </c>
      <c r="C273" s="55">
        <v>574014</v>
      </c>
      <c r="D273" s="55">
        <v>0</v>
      </c>
      <c r="E273" s="55">
        <f t="shared" si="15"/>
        <v>574014</v>
      </c>
      <c r="F273" s="55">
        <f t="shared" si="16"/>
        <v>574000</v>
      </c>
      <c r="G273" s="58"/>
      <c r="H273" s="38" t="s">
        <v>612</v>
      </c>
    </row>
    <row r="274" spans="1:8" x14ac:dyDescent="0.25">
      <c r="A274" s="68">
        <v>7506015</v>
      </c>
      <c r="B274" s="38" t="s">
        <v>361</v>
      </c>
      <c r="C274" s="55">
        <v>1168056</v>
      </c>
      <c r="D274" s="55">
        <v>0</v>
      </c>
      <c r="E274" s="55">
        <f t="shared" si="15"/>
        <v>1168056</v>
      </c>
      <c r="F274" s="55">
        <f t="shared" si="16"/>
        <v>1168000</v>
      </c>
      <c r="G274" s="58"/>
      <c r="H274" s="38" t="s">
        <v>612</v>
      </c>
    </row>
    <row r="275" spans="1:8" x14ac:dyDescent="0.25">
      <c r="A275" s="68">
        <v>7506022</v>
      </c>
      <c r="B275" s="38" t="s">
        <v>362</v>
      </c>
      <c r="C275" s="55">
        <v>985616</v>
      </c>
      <c r="D275" s="55">
        <v>0</v>
      </c>
      <c r="E275" s="55">
        <f t="shared" si="15"/>
        <v>985616</v>
      </c>
      <c r="F275" s="55">
        <f t="shared" si="16"/>
        <v>986000</v>
      </c>
      <c r="G275" s="58"/>
      <c r="H275" s="38" t="s">
        <v>612</v>
      </c>
    </row>
    <row r="276" spans="1:8" x14ac:dyDescent="0.25">
      <c r="A276" s="68">
        <v>7506023</v>
      </c>
      <c r="B276" s="38" t="s">
        <v>363</v>
      </c>
      <c r="C276" s="55">
        <v>7909377</v>
      </c>
      <c r="D276" s="55">
        <v>0</v>
      </c>
      <c r="E276" s="55">
        <f t="shared" si="15"/>
        <v>7909377</v>
      </c>
      <c r="F276" s="55">
        <f t="shared" si="16"/>
        <v>7909000</v>
      </c>
      <c r="G276" s="58"/>
      <c r="H276" s="38" t="s">
        <v>612</v>
      </c>
    </row>
    <row r="277" spans="1:8" x14ac:dyDescent="0.25">
      <c r="A277" s="68">
        <v>7506025</v>
      </c>
      <c r="B277" s="38" t="s">
        <v>364</v>
      </c>
      <c r="C277" s="55">
        <v>3549104</v>
      </c>
      <c r="D277" s="55">
        <v>0</v>
      </c>
      <c r="E277" s="55">
        <f t="shared" si="15"/>
        <v>3549104</v>
      </c>
      <c r="F277" s="55">
        <f t="shared" si="16"/>
        <v>3549000</v>
      </c>
      <c r="G277" s="58"/>
      <c r="H277" s="38" t="s">
        <v>612</v>
      </c>
    </row>
    <row r="278" spans="1:8" x14ac:dyDescent="0.25">
      <c r="A278" s="68">
        <v>7506050</v>
      </c>
      <c r="B278" s="38" t="s">
        <v>365</v>
      </c>
      <c r="C278" s="55">
        <v>-1432658</v>
      </c>
      <c r="D278" s="55">
        <v>0</v>
      </c>
      <c r="E278" s="55">
        <f t="shared" si="15"/>
        <v>-1432658</v>
      </c>
      <c r="F278" s="55">
        <f t="shared" si="16"/>
        <v>-1433000</v>
      </c>
      <c r="G278" s="58"/>
      <c r="H278" s="38" t="s">
        <v>612</v>
      </c>
    </row>
    <row r="279" spans="1:8" x14ac:dyDescent="0.25">
      <c r="A279" s="68">
        <v>7506051</v>
      </c>
      <c r="B279" s="38" t="s">
        <v>366</v>
      </c>
      <c r="C279" s="55">
        <v>-3172500</v>
      </c>
      <c r="D279" s="55">
        <v>0</v>
      </c>
      <c r="E279" s="55">
        <f t="shared" si="15"/>
        <v>-3172500</v>
      </c>
      <c r="F279" s="55">
        <f t="shared" si="16"/>
        <v>-3173000</v>
      </c>
      <c r="G279" s="58"/>
      <c r="H279" s="38" t="s">
        <v>612</v>
      </c>
    </row>
    <row r="280" spans="1:8" x14ac:dyDescent="0.25">
      <c r="A280" s="68">
        <v>7506052</v>
      </c>
      <c r="B280" s="38" t="s">
        <v>367</v>
      </c>
      <c r="C280" s="55">
        <v>-2542500</v>
      </c>
      <c r="D280" s="55">
        <v>0</v>
      </c>
      <c r="E280" s="55">
        <f t="shared" si="15"/>
        <v>-2542500</v>
      </c>
      <c r="F280" s="55">
        <f t="shared" si="16"/>
        <v>-2543000</v>
      </c>
      <c r="G280" s="58"/>
      <c r="H280" s="38" t="s">
        <v>612</v>
      </c>
    </row>
    <row r="281" spans="1:8" x14ac:dyDescent="0.25">
      <c r="A281" s="68">
        <v>7506099</v>
      </c>
      <c r="B281" s="38" t="s">
        <v>357</v>
      </c>
      <c r="C281" s="55">
        <v>0</v>
      </c>
      <c r="D281" s="55">
        <v>20788867</v>
      </c>
      <c r="E281" s="55">
        <f t="shared" si="15"/>
        <v>-20788867</v>
      </c>
      <c r="F281" s="55">
        <f t="shared" si="16"/>
        <v>-20789000</v>
      </c>
      <c r="G281" s="56">
        <f>+SUM(F271:F281)</f>
        <v>-13666000</v>
      </c>
      <c r="H281" s="38" t="s">
        <v>408</v>
      </c>
    </row>
    <row r="282" spans="1:8" x14ac:dyDescent="0.25">
      <c r="A282" s="68">
        <v>7507002</v>
      </c>
      <c r="B282" s="38" t="s">
        <v>368</v>
      </c>
      <c r="C282" s="55">
        <v>111104</v>
      </c>
      <c r="D282" s="55">
        <v>0</v>
      </c>
      <c r="E282" s="55">
        <f t="shared" si="15"/>
        <v>111104</v>
      </c>
      <c r="F282" s="55">
        <f t="shared" si="16"/>
        <v>111000</v>
      </c>
      <c r="G282" s="58"/>
      <c r="H282" s="38" t="s">
        <v>613</v>
      </c>
    </row>
    <row r="283" spans="1:8" x14ac:dyDescent="0.25">
      <c r="A283" s="68">
        <v>7507004</v>
      </c>
      <c r="B283" s="38" t="s">
        <v>369</v>
      </c>
      <c r="C283" s="55">
        <v>11032320</v>
      </c>
      <c r="D283" s="55">
        <v>0</v>
      </c>
      <c r="E283" s="55">
        <f t="shared" si="15"/>
        <v>11032320</v>
      </c>
      <c r="F283" s="55">
        <f t="shared" si="16"/>
        <v>11032000</v>
      </c>
      <c r="G283" s="58"/>
      <c r="H283" s="38" t="s">
        <v>613</v>
      </c>
    </row>
    <row r="284" spans="1:8" x14ac:dyDescent="0.25">
      <c r="A284" s="68">
        <v>7507099</v>
      </c>
      <c r="B284" s="38" t="s">
        <v>370</v>
      </c>
      <c r="C284" s="55">
        <v>0</v>
      </c>
      <c r="D284" s="55">
        <v>9451668</v>
      </c>
      <c r="E284" s="55">
        <f t="shared" si="15"/>
        <v>-9451668</v>
      </c>
      <c r="F284" s="55">
        <f t="shared" si="16"/>
        <v>-9452000</v>
      </c>
      <c r="G284" s="56">
        <f>+SUM(F282:F284)</f>
        <v>1691000</v>
      </c>
      <c r="H284" s="38" t="s">
        <v>536</v>
      </c>
    </row>
    <row r="285" spans="1:8" ht="30" x14ac:dyDescent="0.25">
      <c r="A285" s="68">
        <v>7507199</v>
      </c>
      <c r="B285" s="38" t="s">
        <v>931</v>
      </c>
      <c r="C285" s="55">
        <v>2015</v>
      </c>
      <c r="D285" s="55">
        <v>8458836</v>
      </c>
      <c r="E285" s="55">
        <f t="shared" si="15"/>
        <v>-8456821</v>
      </c>
      <c r="F285" s="55">
        <f t="shared" si="16"/>
        <v>-8457000</v>
      </c>
      <c r="G285" s="56">
        <v>-5000000</v>
      </c>
      <c r="H285" s="57" t="s">
        <v>634</v>
      </c>
    </row>
    <row r="286" spans="1:8" x14ac:dyDescent="0.25">
      <c r="A286" s="68">
        <v>7507601</v>
      </c>
      <c r="B286" s="38" t="s">
        <v>373</v>
      </c>
      <c r="C286" s="55">
        <v>5387262</v>
      </c>
      <c r="D286" s="55">
        <v>0</v>
      </c>
      <c r="E286" s="55">
        <f t="shared" si="15"/>
        <v>5387262</v>
      </c>
      <c r="F286" s="55">
        <f t="shared" si="16"/>
        <v>5387000</v>
      </c>
      <c r="G286" s="58"/>
      <c r="H286" s="38" t="s">
        <v>614</v>
      </c>
    </row>
    <row r="287" spans="1:8" x14ac:dyDescent="0.25">
      <c r="A287" s="68">
        <v>7507610</v>
      </c>
      <c r="B287" s="38" t="s">
        <v>374</v>
      </c>
      <c r="C287" s="55">
        <v>17225</v>
      </c>
      <c r="D287" s="55">
        <v>0</v>
      </c>
      <c r="E287" s="55">
        <f t="shared" si="15"/>
        <v>17225</v>
      </c>
      <c r="F287" s="55">
        <f t="shared" si="16"/>
        <v>17000</v>
      </c>
      <c r="G287" s="58"/>
      <c r="H287" s="38" t="s">
        <v>614</v>
      </c>
    </row>
    <row r="288" spans="1:8" x14ac:dyDescent="0.25">
      <c r="A288" s="68">
        <v>7507699</v>
      </c>
      <c r="B288" s="38" t="s">
        <v>372</v>
      </c>
      <c r="C288" s="55">
        <v>333140</v>
      </c>
      <c r="D288" s="55">
        <v>7292892</v>
      </c>
      <c r="E288" s="55">
        <f t="shared" si="15"/>
        <v>-6959752</v>
      </c>
      <c r="F288" s="55">
        <f t="shared" si="16"/>
        <v>-6960000</v>
      </c>
      <c r="G288" s="56">
        <f>+SUM(F286:F288)</f>
        <v>-1556000</v>
      </c>
      <c r="H288" s="38" t="s">
        <v>408</v>
      </c>
    </row>
    <row r="289" spans="1:8" x14ac:dyDescent="0.25">
      <c r="A289" s="68">
        <v>7507899</v>
      </c>
      <c r="B289" s="38" t="s">
        <v>375</v>
      </c>
      <c r="C289" s="55">
        <v>28149</v>
      </c>
      <c r="D289" s="55">
        <v>28149</v>
      </c>
      <c r="E289" s="55">
        <f t="shared" si="15"/>
        <v>0</v>
      </c>
      <c r="F289" s="56">
        <f t="shared" si="16"/>
        <v>0</v>
      </c>
      <c r="G289" s="58"/>
      <c r="H289" s="38"/>
    </row>
    <row r="290" spans="1:8" x14ac:dyDescent="0.25">
      <c r="A290" s="68">
        <v>7507999</v>
      </c>
      <c r="B290" s="38" t="s">
        <v>376</v>
      </c>
      <c r="C290" s="55">
        <v>0</v>
      </c>
      <c r="D290" s="55">
        <v>2590449</v>
      </c>
      <c r="E290" s="55">
        <f t="shared" si="15"/>
        <v>-2590449</v>
      </c>
      <c r="F290" s="55">
        <f t="shared" si="16"/>
        <v>-2590000</v>
      </c>
      <c r="G290" s="56">
        <f>+F290</f>
        <v>-2590000</v>
      </c>
      <c r="H290" s="38" t="s">
        <v>615</v>
      </c>
    </row>
    <row r="291" spans="1:8" x14ac:dyDescent="0.25">
      <c r="A291" s="68">
        <v>7508401</v>
      </c>
      <c r="B291" s="38" t="s">
        <v>377</v>
      </c>
      <c r="C291" s="55">
        <v>825300</v>
      </c>
      <c r="D291" s="55">
        <v>0</v>
      </c>
      <c r="E291" s="55">
        <f t="shared" si="15"/>
        <v>825300</v>
      </c>
      <c r="F291" s="55">
        <f t="shared" si="16"/>
        <v>825000</v>
      </c>
      <c r="G291" s="58"/>
      <c r="H291" s="38" t="s">
        <v>616</v>
      </c>
    </row>
    <row r="292" spans="1:8" x14ac:dyDescent="0.25">
      <c r="A292" s="68">
        <v>7508402</v>
      </c>
      <c r="B292" s="38" t="s">
        <v>378</v>
      </c>
      <c r="C292" s="55">
        <v>726113</v>
      </c>
      <c r="D292" s="55">
        <v>0</v>
      </c>
      <c r="E292" s="55">
        <f t="shared" si="15"/>
        <v>726113</v>
      </c>
      <c r="F292" s="55">
        <f t="shared" si="16"/>
        <v>726000</v>
      </c>
      <c r="G292" s="58"/>
      <c r="H292" s="38" t="s">
        <v>616</v>
      </c>
    </row>
    <row r="293" spans="1:8" x14ac:dyDescent="0.25">
      <c r="A293" s="68">
        <v>7508499</v>
      </c>
      <c r="B293" s="38" t="s">
        <v>379</v>
      </c>
      <c r="C293" s="55">
        <v>6057116</v>
      </c>
      <c r="D293" s="55">
        <v>15157067</v>
      </c>
      <c r="E293" s="55">
        <f t="shared" si="15"/>
        <v>-9099951</v>
      </c>
      <c r="F293" s="55">
        <f t="shared" si="16"/>
        <v>-9100000</v>
      </c>
      <c r="G293" s="56">
        <f>+SUM(F291:F293)</f>
        <v>-7549000</v>
      </c>
      <c r="H293" s="38" t="s">
        <v>408</v>
      </c>
    </row>
    <row r="294" spans="1:8" ht="30" x14ac:dyDescent="0.25">
      <c r="A294" s="68">
        <v>7508701</v>
      </c>
      <c r="B294" s="38" t="s">
        <v>380</v>
      </c>
      <c r="C294" s="55">
        <v>44021</v>
      </c>
      <c r="D294" s="55">
        <v>0</v>
      </c>
      <c r="E294" s="55">
        <f t="shared" si="15"/>
        <v>44021</v>
      </c>
      <c r="F294" s="55">
        <f t="shared" si="16"/>
        <v>44000</v>
      </c>
      <c r="G294" s="56">
        <f>+F294</f>
        <v>44000</v>
      </c>
      <c r="H294" s="57" t="s">
        <v>617</v>
      </c>
    </row>
    <row r="295" spans="1:8" x14ac:dyDescent="0.25">
      <c r="A295" s="68">
        <v>7509411</v>
      </c>
      <c r="B295" s="38" t="s">
        <v>381</v>
      </c>
      <c r="C295" s="55">
        <v>-148873</v>
      </c>
      <c r="D295" s="55">
        <v>677493</v>
      </c>
      <c r="E295" s="55">
        <f t="shared" si="15"/>
        <v>-826366</v>
      </c>
      <c r="F295" s="55">
        <f t="shared" si="16"/>
        <v>-826000</v>
      </c>
      <c r="G295" s="56">
        <f>+F295</f>
        <v>-826000</v>
      </c>
      <c r="H295" s="57" t="s">
        <v>424</v>
      </c>
    </row>
    <row r="296" spans="1:8" x14ac:dyDescent="0.25">
      <c r="A296" s="68">
        <v>7509501</v>
      </c>
      <c r="B296" s="38" t="s">
        <v>382</v>
      </c>
      <c r="C296" s="55">
        <v>3111901</v>
      </c>
      <c r="D296" s="55">
        <v>0</v>
      </c>
      <c r="E296" s="55">
        <f t="shared" si="15"/>
        <v>3111901</v>
      </c>
      <c r="F296" s="55">
        <f t="shared" si="16"/>
        <v>3112000</v>
      </c>
      <c r="G296" s="58"/>
      <c r="H296" s="38" t="s">
        <v>618</v>
      </c>
    </row>
    <row r="297" spans="1:8" x14ac:dyDescent="0.25">
      <c r="A297" s="68">
        <v>7509502</v>
      </c>
      <c r="B297" s="38" t="s">
        <v>383</v>
      </c>
      <c r="C297" s="55">
        <v>48216</v>
      </c>
      <c r="D297" s="55">
        <v>20384129</v>
      </c>
      <c r="E297" s="55">
        <f t="shared" si="15"/>
        <v>-20335913</v>
      </c>
      <c r="F297" s="55">
        <f t="shared" si="16"/>
        <v>-20336000</v>
      </c>
      <c r="G297" s="58"/>
      <c r="H297" s="38" t="s">
        <v>618</v>
      </c>
    </row>
    <row r="298" spans="1:8" x14ac:dyDescent="0.25">
      <c r="A298" s="68">
        <v>7509504</v>
      </c>
      <c r="B298" s="38" t="s">
        <v>932</v>
      </c>
      <c r="C298" s="55">
        <v>1141078</v>
      </c>
      <c r="D298" s="55">
        <v>0</v>
      </c>
      <c r="E298" s="55">
        <f t="shared" si="15"/>
        <v>1141078</v>
      </c>
      <c r="F298" s="55">
        <f t="shared" si="16"/>
        <v>1141000</v>
      </c>
      <c r="G298" s="58"/>
      <c r="H298" s="38" t="s">
        <v>618</v>
      </c>
    </row>
    <row r="299" spans="1:8" x14ac:dyDescent="0.25">
      <c r="A299" s="68">
        <v>7509510</v>
      </c>
      <c r="B299" s="38" t="s">
        <v>384</v>
      </c>
      <c r="C299" s="55">
        <v>14578088</v>
      </c>
      <c r="D299" s="55">
        <v>0</v>
      </c>
      <c r="E299" s="55">
        <f t="shared" si="15"/>
        <v>14578088</v>
      </c>
      <c r="F299" s="55">
        <f t="shared" si="16"/>
        <v>14578000</v>
      </c>
      <c r="G299" s="56">
        <f>+SUM(F296:F299)</f>
        <v>-1505000</v>
      </c>
      <c r="H299" s="57" t="s">
        <v>424</v>
      </c>
    </row>
    <row r="300" spans="1:8" ht="33.75" customHeight="1" x14ac:dyDescent="0.25">
      <c r="A300" s="68">
        <v>7580050</v>
      </c>
      <c r="B300" s="38" t="s">
        <v>385</v>
      </c>
      <c r="C300" s="55">
        <v>-6200000</v>
      </c>
      <c r="D300" s="55">
        <v>-2000000</v>
      </c>
      <c r="E300" s="55">
        <f t="shared" si="15"/>
        <v>-4200000</v>
      </c>
      <c r="F300" s="55">
        <f t="shared" si="16"/>
        <v>-4200000</v>
      </c>
      <c r="G300" s="56">
        <v>0</v>
      </c>
      <c r="H300" s="57" t="s">
        <v>871</v>
      </c>
    </row>
    <row r="301" spans="1:8" ht="33.75" customHeight="1" x14ac:dyDescent="0.25">
      <c r="A301" s="68">
        <v>7580099</v>
      </c>
      <c r="B301" s="38" t="s">
        <v>386</v>
      </c>
      <c r="C301" s="55">
        <v>68425</v>
      </c>
      <c r="D301" s="55">
        <v>500000</v>
      </c>
      <c r="E301" s="55">
        <f t="shared" si="15"/>
        <v>-431575</v>
      </c>
      <c r="F301" s="55">
        <f t="shared" si="16"/>
        <v>-432000</v>
      </c>
      <c r="G301" s="56">
        <v>-50000</v>
      </c>
      <c r="H301" s="57" t="s">
        <v>871</v>
      </c>
    </row>
    <row r="302" spans="1:8" ht="30" x14ac:dyDescent="0.25">
      <c r="A302" s="68">
        <v>7580307</v>
      </c>
      <c r="B302" s="38" t="s">
        <v>387</v>
      </c>
      <c r="C302" s="55">
        <v>23673</v>
      </c>
      <c r="D302" s="55">
        <v>-3094115</v>
      </c>
      <c r="E302" s="55">
        <f t="shared" si="15"/>
        <v>3117788</v>
      </c>
      <c r="F302" s="55">
        <f t="shared" si="16"/>
        <v>3118000</v>
      </c>
      <c r="G302" s="56">
        <f>+F302</f>
        <v>3118000</v>
      </c>
      <c r="H302" s="57" t="s">
        <v>617</v>
      </c>
    </row>
    <row r="303" spans="1:8" x14ac:dyDescent="0.25">
      <c r="A303" s="68">
        <v>7602129</v>
      </c>
      <c r="B303" s="38" t="s">
        <v>933</v>
      </c>
      <c r="C303" s="55">
        <v>2037461</v>
      </c>
      <c r="D303" s="55">
        <v>0</v>
      </c>
      <c r="E303" s="55">
        <f t="shared" si="15"/>
        <v>2037461</v>
      </c>
      <c r="F303" s="55">
        <f t="shared" si="16"/>
        <v>2037000</v>
      </c>
      <c r="G303" s="58"/>
      <c r="H303" s="38" t="s">
        <v>619</v>
      </c>
    </row>
    <row r="304" spans="1:8" x14ac:dyDescent="0.25">
      <c r="A304" s="68">
        <v>7602199</v>
      </c>
      <c r="B304" s="38" t="s">
        <v>388</v>
      </c>
      <c r="C304" s="55">
        <v>37392</v>
      </c>
      <c r="D304" s="55">
        <v>4571246</v>
      </c>
      <c r="E304" s="55">
        <f t="shared" si="15"/>
        <v>-4533854</v>
      </c>
      <c r="F304" s="55">
        <f t="shared" si="16"/>
        <v>-4534000</v>
      </c>
      <c r="G304" s="56">
        <f>+SUM(F303:F304)</f>
        <v>-2497000</v>
      </c>
      <c r="H304" s="57" t="s">
        <v>424</v>
      </c>
    </row>
    <row r="305" spans="1:8" x14ac:dyDescent="0.25">
      <c r="A305" s="68">
        <v>7602401</v>
      </c>
      <c r="B305" s="38" t="s">
        <v>389</v>
      </c>
      <c r="C305" s="55">
        <v>0</v>
      </c>
      <c r="D305" s="55">
        <v>1000000</v>
      </c>
      <c r="E305" s="55">
        <f t="shared" si="15"/>
        <v>-1000000</v>
      </c>
      <c r="F305" s="55">
        <f t="shared" si="16"/>
        <v>-1000000</v>
      </c>
      <c r="G305" s="56"/>
      <c r="H305" s="57" t="s">
        <v>620</v>
      </c>
    </row>
    <row r="306" spans="1:8" x14ac:dyDescent="0.25">
      <c r="A306" s="68">
        <v>7702125</v>
      </c>
      <c r="B306" s="38" t="s">
        <v>391</v>
      </c>
      <c r="C306" s="55">
        <v>12103192</v>
      </c>
      <c r="D306" s="55">
        <v>17853921</v>
      </c>
      <c r="E306" s="55">
        <f t="shared" si="15"/>
        <v>-5750729</v>
      </c>
      <c r="F306" s="55">
        <f t="shared" si="16"/>
        <v>-5751000</v>
      </c>
      <c r="G306" s="56">
        <f>+SUM(F306:F308)</f>
        <v>-5614000</v>
      </c>
      <c r="H306" s="57" t="s">
        <v>424</v>
      </c>
    </row>
    <row r="307" spans="1:8" x14ac:dyDescent="0.25">
      <c r="A307" s="68">
        <v>7702126</v>
      </c>
      <c r="B307" s="38" t="s">
        <v>934</v>
      </c>
      <c r="C307" s="55">
        <v>76370</v>
      </c>
      <c r="D307" s="55">
        <v>0</v>
      </c>
      <c r="E307" s="55">
        <f t="shared" si="15"/>
        <v>76370</v>
      </c>
      <c r="F307" s="55">
        <f t="shared" si="16"/>
        <v>76000</v>
      </c>
      <c r="G307" s="56"/>
      <c r="H307" s="57" t="s">
        <v>870</v>
      </c>
    </row>
    <row r="308" spans="1:8" x14ac:dyDescent="0.25">
      <c r="A308" s="68">
        <v>7702127</v>
      </c>
      <c r="B308" s="38" t="s">
        <v>392</v>
      </c>
      <c r="C308" s="55">
        <v>61165</v>
      </c>
      <c r="D308" s="55">
        <v>0</v>
      </c>
      <c r="E308" s="55">
        <f t="shared" si="15"/>
        <v>61165</v>
      </c>
      <c r="F308" s="55">
        <f t="shared" si="16"/>
        <v>61000</v>
      </c>
      <c r="G308" s="56"/>
      <c r="H308" s="57" t="s">
        <v>870</v>
      </c>
    </row>
    <row r="309" spans="1:8" ht="30" x14ac:dyDescent="0.25">
      <c r="A309" s="68">
        <v>7702299</v>
      </c>
      <c r="B309" s="38" t="s">
        <v>393</v>
      </c>
      <c r="C309" s="55">
        <v>19000</v>
      </c>
      <c r="D309" s="55">
        <v>2678000</v>
      </c>
      <c r="E309" s="55">
        <f t="shared" si="15"/>
        <v>-2659000</v>
      </c>
      <c r="F309" s="55">
        <f t="shared" si="16"/>
        <v>-2659000</v>
      </c>
      <c r="G309" s="56">
        <v>-1000000</v>
      </c>
      <c r="H309" s="57" t="s">
        <v>935</v>
      </c>
    </row>
    <row r="310" spans="1:8" x14ac:dyDescent="0.25">
      <c r="A310" s="68">
        <v>7702399</v>
      </c>
      <c r="B310" s="38" t="s">
        <v>394</v>
      </c>
      <c r="C310" s="55">
        <v>8179284</v>
      </c>
      <c r="D310" s="55">
        <v>18007583</v>
      </c>
      <c r="E310" s="55">
        <f t="shared" si="15"/>
        <v>-9828299</v>
      </c>
      <c r="F310" s="55">
        <f t="shared" si="16"/>
        <v>-9828000</v>
      </c>
      <c r="G310" s="56">
        <f t="shared" ref="G310" si="17">+F310</f>
        <v>-9828000</v>
      </c>
      <c r="H310" s="57" t="s">
        <v>424</v>
      </c>
    </row>
    <row r="311" spans="1:8" x14ac:dyDescent="0.25">
      <c r="A311" s="68">
        <v>7709107</v>
      </c>
      <c r="B311" s="38" t="s">
        <v>395</v>
      </c>
      <c r="C311" s="55">
        <v>826174</v>
      </c>
      <c r="D311" s="55">
        <v>0</v>
      </c>
      <c r="E311" s="55">
        <f t="shared" si="15"/>
        <v>826174</v>
      </c>
      <c r="F311" s="55">
        <f t="shared" si="16"/>
        <v>826000</v>
      </c>
      <c r="G311" s="58"/>
      <c r="H311" s="38" t="s">
        <v>621</v>
      </c>
    </row>
    <row r="312" spans="1:8" x14ac:dyDescent="0.25">
      <c r="A312" s="68">
        <v>7709199</v>
      </c>
      <c r="B312" s="38" t="s">
        <v>396</v>
      </c>
      <c r="C312" s="55">
        <v>0</v>
      </c>
      <c r="D312" s="55">
        <v>2907582</v>
      </c>
      <c r="E312" s="55">
        <f t="shared" si="15"/>
        <v>-2907582</v>
      </c>
      <c r="F312" s="55">
        <f t="shared" si="16"/>
        <v>-2908000</v>
      </c>
      <c r="G312" s="56">
        <f>+SUM(F311:F312)</f>
        <v>-2082000</v>
      </c>
      <c r="H312" s="57" t="s">
        <v>424</v>
      </c>
    </row>
    <row r="313" spans="1:8" x14ac:dyDescent="0.25">
      <c r="A313" s="68">
        <v>7806220</v>
      </c>
      <c r="B313" s="38" t="s">
        <v>397</v>
      </c>
      <c r="C313" s="55">
        <v>2555855</v>
      </c>
      <c r="D313" s="55">
        <v>0</v>
      </c>
      <c r="E313" s="55">
        <f t="shared" si="15"/>
        <v>2555855</v>
      </c>
      <c r="F313" s="55">
        <f t="shared" si="16"/>
        <v>2556000</v>
      </c>
      <c r="G313" s="58"/>
      <c r="H313" s="38" t="s">
        <v>622</v>
      </c>
    </row>
    <row r="314" spans="1:8" x14ac:dyDescent="0.25">
      <c r="A314" s="68">
        <v>7806299</v>
      </c>
      <c r="B314" s="38" t="s">
        <v>398</v>
      </c>
      <c r="C314" s="55">
        <v>0</v>
      </c>
      <c r="D314" s="55">
        <v>3456635</v>
      </c>
      <c r="E314" s="55">
        <f t="shared" si="15"/>
        <v>-3456635</v>
      </c>
      <c r="F314" s="55">
        <f t="shared" si="16"/>
        <v>-3457000</v>
      </c>
      <c r="G314" s="56">
        <f>+SUM(F313:F314)</f>
        <v>-901000</v>
      </c>
      <c r="H314" s="57" t="s">
        <v>424</v>
      </c>
    </row>
    <row r="315" spans="1:8" x14ac:dyDescent="0.25">
      <c r="A315" s="68">
        <v>7806950</v>
      </c>
      <c r="B315" s="38" t="s">
        <v>399</v>
      </c>
      <c r="C315" s="55">
        <v>-33650</v>
      </c>
      <c r="D315" s="55">
        <v>-32950</v>
      </c>
      <c r="E315" s="55">
        <f t="shared" si="15"/>
        <v>-700</v>
      </c>
      <c r="F315" s="55">
        <f t="shared" si="16"/>
        <v>-1000</v>
      </c>
      <c r="G315" s="58"/>
      <c r="H315" s="38" t="s">
        <v>435</v>
      </c>
    </row>
    <row r="316" spans="1:8" x14ac:dyDescent="0.25">
      <c r="A316" s="68">
        <v>7807799</v>
      </c>
      <c r="B316" s="38" t="s">
        <v>400</v>
      </c>
      <c r="C316" s="55">
        <v>4150</v>
      </c>
      <c r="D316" s="55">
        <v>146444</v>
      </c>
      <c r="E316" s="55">
        <f t="shared" si="15"/>
        <v>-142294</v>
      </c>
      <c r="F316" s="55">
        <f t="shared" si="16"/>
        <v>-142000</v>
      </c>
      <c r="G316" s="56">
        <f>+F316</f>
        <v>-142000</v>
      </c>
      <c r="H316" s="57" t="s">
        <v>424</v>
      </c>
    </row>
    <row r="317" spans="1:8" x14ac:dyDescent="0.25">
      <c r="A317" s="68">
        <v>8110199</v>
      </c>
      <c r="B317" s="38" t="s">
        <v>401</v>
      </c>
      <c r="C317" s="55">
        <v>-350</v>
      </c>
      <c r="D317" s="55">
        <v>0</v>
      </c>
      <c r="E317" s="55">
        <f t="shared" si="15"/>
        <v>-350</v>
      </c>
      <c r="F317" s="55">
        <f t="shared" si="16"/>
        <v>0</v>
      </c>
      <c r="G317" s="58"/>
      <c r="H317" s="38"/>
    </row>
    <row r="318" spans="1:8" ht="60" x14ac:dyDescent="0.25">
      <c r="A318" s="38">
        <v>5461401</v>
      </c>
      <c r="B318" s="38" t="s">
        <v>48</v>
      </c>
      <c r="C318" s="55">
        <v>68895</v>
      </c>
      <c r="D318" s="55">
        <v>44218</v>
      </c>
      <c r="E318" s="55">
        <f t="shared" si="15"/>
        <v>24677</v>
      </c>
      <c r="F318" s="63">
        <f t="shared" si="16"/>
        <v>25000</v>
      </c>
      <c r="G318" s="63">
        <v>0</v>
      </c>
      <c r="H318" s="57" t="s">
        <v>936</v>
      </c>
    </row>
    <row r="319" spans="1:8" x14ac:dyDescent="0.25">
      <c r="A319" s="38">
        <v>5610199</v>
      </c>
      <c r="B319" s="38" t="s">
        <v>49</v>
      </c>
      <c r="C319" s="55">
        <v>70787</v>
      </c>
      <c r="D319" s="55">
        <v>2019989</v>
      </c>
      <c r="E319" s="55">
        <f t="shared" si="15"/>
        <v>-1949202</v>
      </c>
      <c r="F319" s="63">
        <f t="shared" ref="F319:F382" si="18">+ROUND(E319,-3)</f>
        <v>-1949000</v>
      </c>
      <c r="G319" s="63">
        <f t="shared" ref="G319:G363" si="19">+ROUND(F319,-3)</f>
        <v>-1949000</v>
      </c>
      <c r="H319" s="38" t="s">
        <v>553</v>
      </c>
    </row>
    <row r="320" spans="1:8" x14ac:dyDescent="0.25">
      <c r="A320" s="38">
        <v>5610299</v>
      </c>
      <c r="B320" s="38" t="s">
        <v>50</v>
      </c>
      <c r="C320" s="55">
        <v>37725</v>
      </c>
      <c r="D320" s="55">
        <v>37725</v>
      </c>
      <c r="E320" s="55">
        <f t="shared" si="15"/>
        <v>0</v>
      </c>
      <c r="F320" s="63">
        <f t="shared" si="18"/>
        <v>0</v>
      </c>
      <c r="G320" s="63">
        <f t="shared" si="19"/>
        <v>0</v>
      </c>
      <c r="H320" s="38" t="s">
        <v>554</v>
      </c>
    </row>
    <row r="321" spans="1:8" x14ac:dyDescent="0.25">
      <c r="A321" s="38">
        <v>5610399</v>
      </c>
      <c r="B321" s="38" t="s">
        <v>51</v>
      </c>
      <c r="C321" s="55">
        <v>356828</v>
      </c>
      <c r="D321" s="55">
        <v>356828</v>
      </c>
      <c r="E321" s="55">
        <f t="shared" si="15"/>
        <v>0</v>
      </c>
      <c r="F321" s="63">
        <f t="shared" si="18"/>
        <v>0</v>
      </c>
      <c r="G321" s="63">
        <f t="shared" si="19"/>
        <v>0</v>
      </c>
      <c r="H321" s="38" t="s">
        <v>554</v>
      </c>
    </row>
    <row r="322" spans="1:8" ht="45" x14ac:dyDescent="0.25">
      <c r="A322" s="38">
        <v>5610401</v>
      </c>
      <c r="B322" s="38" t="s">
        <v>52</v>
      </c>
      <c r="C322" s="55">
        <v>0</v>
      </c>
      <c r="D322" s="55">
        <v>941453</v>
      </c>
      <c r="E322" s="55">
        <f t="shared" ref="E322:E385" si="20">+C322-D322</f>
        <v>-941453</v>
      </c>
      <c r="F322" s="63">
        <f t="shared" si="18"/>
        <v>-941000</v>
      </c>
      <c r="G322" s="63">
        <f t="shared" si="19"/>
        <v>-941000</v>
      </c>
      <c r="H322" s="57" t="s">
        <v>555</v>
      </c>
    </row>
    <row r="323" spans="1:8" ht="30" x14ac:dyDescent="0.25">
      <c r="A323" s="38">
        <v>5610501</v>
      </c>
      <c r="B323" s="38" t="s">
        <v>53</v>
      </c>
      <c r="C323" s="55">
        <v>7912703</v>
      </c>
      <c r="D323" s="55">
        <v>6394496</v>
      </c>
      <c r="E323" s="55">
        <f t="shared" si="20"/>
        <v>1518207</v>
      </c>
      <c r="F323" s="63">
        <f t="shared" si="18"/>
        <v>1518000</v>
      </c>
      <c r="G323" s="63">
        <f t="shared" si="19"/>
        <v>1518000</v>
      </c>
      <c r="H323" s="57" t="s">
        <v>556</v>
      </c>
    </row>
    <row r="324" spans="1:8" ht="30" x14ac:dyDescent="0.25">
      <c r="A324" s="38">
        <v>5610601</v>
      </c>
      <c r="B324" s="38" t="s">
        <v>54</v>
      </c>
      <c r="C324" s="55">
        <v>-1581372</v>
      </c>
      <c r="D324" s="55">
        <v>225259</v>
      </c>
      <c r="E324" s="55">
        <f t="shared" si="20"/>
        <v>-1806631</v>
      </c>
      <c r="F324" s="63">
        <f t="shared" si="18"/>
        <v>-1807000</v>
      </c>
      <c r="G324" s="63">
        <f t="shared" si="19"/>
        <v>-1807000</v>
      </c>
      <c r="H324" s="57" t="s">
        <v>557</v>
      </c>
    </row>
    <row r="325" spans="1:8" x14ac:dyDescent="0.25">
      <c r="A325" s="38">
        <v>5610701</v>
      </c>
      <c r="B325" s="38" t="s">
        <v>55</v>
      </c>
      <c r="C325" s="55">
        <v>1304964</v>
      </c>
      <c r="D325" s="55">
        <v>1304964</v>
      </c>
      <c r="E325" s="55">
        <f t="shared" si="20"/>
        <v>0</v>
      </c>
      <c r="F325" s="63">
        <f t="shared" si="18"/>
        <v>0</v>
      </c>
      <c r="G325" s="63">
        <f t="shared" si="19"/>
        <v>0</v>
      </c>
      <c r="H325" s="38" t="s">
        <v>554</v>
      </c>
    </row>
    <row r="326" spans="1:8" ht="30" x14ac:dyDescent="0.25">
      <c r="A326" s="38">
        <v>5610801</v>
      </c>
      <c r="B326" s="38" t="s">
        <v>56</v>
      </c>
      <c r="C326" s="55">
        <v>2931329</v>
      </c>
      <c r="D326" s="55">
        <v>2729761</v>
      </c>
      <c r="E326" s="55">
        <f t="shared" si="20"/>
        <v>201568</v>
      </c>
      <c r="F326" s="63">
        <f t="shared" si="18"/>
        <v>202000</v>
      </c>
      <c r="G326" s="63">
        <f t="shared" si="19"/>
        <v>202000</v>
      </c>
      <c r="H326" s="57" t="s">
        <v>558</v>
      </c>
    </row>
    <row r="327" spans="1:8" x14ac:dyDescent="0.25">
      <c r="A327" s="38">
        <v>5610901</v>
      </c>
      <c r="B327" s="38" t="s">
        <v>16</v>
      </c>
      <c r="C327" s="55">
        <v>0</v>
      </c>
      <c r="D327" s="55">
        <v>0</v>
      </c>
      <c r="E327" s="55">
        <f t="shared" si="20"/>
        <v>0</v>
      </c>
      <c r="F327" s="63">
        <f t="shared" si="18"/>
        <v>0</v>
      </c>
      <c r="G327" s="63">
        <f t="shared" si="19"/>
        <v>0</v>
      </c>
      <c r="H327" s="38"/>
    </row>
    <row r="328" spans="1:8" x14ac:dyDescent="0.25">
      <c r="A328" s="38">
        <v>5611301</v>
      </c>
      <c r="B328" s="38" t="s">
        <v>57</v>
      </c>
      <c r="C328" s="55">
        <v>1612119</v>
      </c>
      <c r="D328" s="55">
        <v>1900000</v>
      </c>
      <c r="E328" s="55">
        <f t="shared" si="20"/>
        <v>-287881</v>
      </c>
      <c r="F328" s="63">
        <f t="shared" si="18"/>
        <v>-288000</v>
      </c>
      <c r="G328" s="63">
        <f t="shared" si="19"/>
        <v>-288000</v>
      </c>
      <c r="H328" s="38" t="s">
        <v>559</v>
      </c>
    </row>
    <row r="329" spans="1:8" ht="30" x14ac:dyDescent="0.25">
      <c r="A329" s="38">
        <v>5620199</v>
      </c>
      <c r="B329" s="38" t="s">
        <v>901</v>
      </c>
      <c r="C329" s="55">
        <v>14423318</v>
      </c>
      <c r="D329" s="55">
        <v>14800000</v>
      </c>
      <c r="E329" s="55">
        <f t="shared" si="20"/>
        <v>-376682</v>
      </c>
      <c r="F329" s="63">
        <f t="shared" si="18"/>
        <v>-377000</v>
      </c>
      <c r="G329" s="63">
        <f t="shared" si="19"/>
        <v>-377000</v>
      </c>
      <c r="H329" s="57" t="s">
        <v>560</v>
      </c>
    </row>
    <row r="330" spans="1:8" ht="60" x14ac:dyDescent="0.25">
      <c r="A330" s="38">
        <v>5620399</v>
      </c>
      <c r="B330" s="38" t="s">
        <v>58</v>
      </c>
      <c r="C330" s="55">
        <v>82615788</v>
      </c>
      <c r="D330" s="55">
        <v>89027114</v>
      </c>
      <c r="E330" s="55">
        <f t="shared" si="20"/>
        <v>-6411326</v>
      </c>
      <c r="F330" s="63">
        <f t="shared" si="18"/>
        <v>-6411000</v>
      </c>
      <c r="G330" s="63">
        <f t="shared" si="19"/>
        <v>-6411000</v>
      </c>
      <c r="H330" s="57" t="s">
        <v>561</v>
      </c>
    </row>
    <row r="331" spans="1:8" ht="30" x14ac:dyDescent="0.25">
      <c r="A331" s="38">
        <v>5620599</v>
      </c>
      <c r="B331" s="38" t="s">
        <v>59</v>
      </c>
      <c r="C331" s="55">
        <v>6348490</v>
      </c>
      <c r="D331" s="55">
        <v>11959067</v>
      </c>
      <c r="E331" s="55">
        <f t="shared" si="20"/>
        <v>-5610577</v>
      </c>
      <c r="F331" s="63">
        <f t="shared" si="18"/>
        <v>-5611000</v>
      </c>
      <c r="G331" s="63">
        <f t="shared" si="19"/>
        <v>-5611000</v>
      </c>
      <c r="H331" s="57" t="s">
        <v>562</v>
      </c>
    </row>
    <row r="332" spans="1:8" ht="30" x14ac:dyDescent="0.25">
      <c r="A332" s="38">
        <v>5620699</v>
      </c>
      <c r="B332" s="38" t="s">
        <v>60</v>
      </c>
      <c r="C332" s="55">
        <v>202241</v>
      </c>
      <c r="D332" s="55">
        <v>1000000</v>
      </c>
      <c r="E332" s="55">
        <f t="shared" si="20"/>
        <v>-797759</v>
      </c>
      <c r="F332" s="63">
        <f t="shared" si="18"/>
        <v>-798000</v>
      </c>
      <c r="G332" s="63">
        <f t="shared" si="19"/>
        <v>-798000</v>
      </c>
      <c r="H332" s="57" t="s">
        <v>563</v>
      </c>
    </row>
    <row r="333" spans="1:8" x14ac:dyDescent="0.25">
      <c r="A333" s="38">
        <v>5620799</v>
      </c>
      <c r="B333" s="38" t="s">
        <v>61</v>
      </c>
      <c r="C333" s="55">
        <v>293508</v>
      </c>
      <c r="D333" s="55">
        <v>715131</v>
      </c>
      <c r="E333" s="55">
        <f t="shared" si="20"/>
        <v>-421623</v>
      </c>
      <c r="F333" s="63">
        <f t="shared" si="18"/>
        <v>-422000</v>
      </c>
      <c r="G333" s="63">
        <f t="shared" si="19"/>
        <v>-422000</v>
      </c>
      <c r="H333" s="57" t="s">
        <v>564</v>
      </c>
    </row>
    <row r="334" spans="1:8" x14ac:dyDescent="0.25">
      <c r="A334" s="38">
        <v>5620801</v>
      </c>
      <c r="B334" s="38" t="s">
        <v>62</v>
      </c>
      <c r="C334" s="55">
        <v>2813070</v>
      </c>
      <c r="D334" s="55">
        <v>4731862</v>
      </c>
      <c r="E334" s="55">
        <f t="shared" si="20"/>
        <v>-1918792</v>
      </c>
      <c r="F334" s="63">
        <f t="shared" si="18"/>
        <v>-1919000</v>
      </c>
      <c r="G334" s="63">
        <f t="shared" si="19"/>
        <v>-1919000</v>
      </c>
      <c r="H334" s="57" t="s">
        <v>565</v>
      </c>
    </row>
    <row r="335" spans="1:8" x14ac:dyDescent="0.25">
      <c r="A335" s="38">
        <v>5620901</v>
      </c>
      <c r="B335" s="38" t="s">
        <v>63</v>
      </c>
      <c r="C335" s="55">
        <v>501883</v>
      </c>
      <c r="D335" s="55">
        <v>580754</v>
      </c>
      <c r="E335" s="55">
        <f t="shared" si="20"/>
        <v>-78871</v>
      </c>
      <c r="F335" s="63">
        <f t="shared" si="18"/>
        <v>-79000</v>
      </c>
      <c r="G335" s="63">
        <f t="shared" si="19"/>
        <v>-79000</v>
      </c>
      <c r="H335" s="57" t="s">
        <v>566</v>
      </c>
    </row>
    <row r="336" spans="1:8" x14ac:dyDescent="0.25">
      <c r="A336" s="38">
        <v>5621001</v>
      </c>
      <c r="B336" s="38" t="s">
        <v>64</v>
      </c>
      <c r="C336" s="55">
        <v>20387251</v>
      </c>
      <c r="D336" s="55">
        <v>26988700</v>
      </c>
      <c r="E336" s="55">
        <f t="shared" si="20"/>
        <v>-6601449</v>
      </c>
      <c r="F336" s="63">
        <f t="shared" si="18"/>
        <v>-6601000</v>
      </c>
      <c r="G336" s="63">
        <f t="shared" si="19"/>
        <v>-6601000</v>
      </c>
      <c r="H336" s="57" t="s">
        <v>565</v>
      </c>
    </row>
    <row r="337" spans="1:8" ht="30" x14ac:dyDescent="0.25">
      <c r="A337" s="38">
        <v>5621101</v>
      </c>
      <c r="B337" s="38" t="s">
        <v>65</v>
      </c>
      <c r="C337" s="55">
        <v>34802</v>
      </c>
      <c r="D337" s="55">
        <v>993678</v>
      </c>
      <c r="E337" s="55">
        <f t="shared" si="20"/>
        <v>-958876</v>
      </c>
      <c r="F337" s="63">
        <f t="shared" si="18"/>
        <v>-959000</v>
      </c>
      <c r="G337" s="63">
        <f t="shared" si="19"/>
        <v>-959000</v>
      </c>
      <c r="H337" s="57" t="s">
        <v>567</v>
      </c>
    </row>
    <row r="338" spans="1:8" x14ac:dyDescent="0.25">
      <c r="A338" s="38">
        <v>5621201</v>
      </c>
      <c r="B338" s="38" t="s">
        <v>66</v>
      </c>
      <c r="C338" s="55">
        <v>92915</v>
      </c>
      <c r="D338" s="55">
        <v>509240</v>
      </c>
      <c r="E338" s="55">
        <f t="shared" si="20"/>
        <v>-416325</v>
      </c>
      <c r="F338" s="63">
        <f t="shared" si="18"/>
        <v>-416000</v>
      </c>
      <c r="G338" s="63">
        <f t="shared" si="19"/>
        <v>-416000</v>
      </c>
      <c r="H338" s="57" t="s">
        <v>566</v>
      </c>
    </row>
    <row r="339" spans="1:8" x14ac:dyDescent="0.25">
      <c r="A339" s="38">
        <v>5621401</v>
      </c>
      <c r="B339" s="38" t="s">
        <v>67</v>
      </c>
      <c r="C339" s="55">
        <v>69429</v>
      </c>
      <c r="D339" s="55">
        <v>150000</v>
      </c>
      <c r="E339" s="55">
        <f t="shared" si="20"/>
        <v>-80571</v>
      </c>
      <c r="F339" s="63">
        <f t="shared" si="18"/>
        <v>-81000</v>
      </c>
      <c r="G339" s="63">
        <f t="shared" si="19"/>
        <v>-81000</v>
      </c>
      <c r="H339" s="57" t="s">
        <v>566</v>
      </c>
    </row>
    <row r="340" spans="1:8" x14ac:dyDescent="0.25">
      <c r="A340" s="38">
        <v>5621501</v>
      </c>
      <c r="B340" s="38" t="s">
        <v>68</v>
      </c>
      <c r="C340" s="55">
        <v>497524</v>
      </c>
      <c r="D340" s="55">
        <v>1953233</v>
      </c>
      <c r="E340" s="55">
        <f t="shared" si="20"/>
        <v>-1455709</v>
      </c>
      <c r="F340" s="63">
        <f t="shared" si="18"/>
        <v>-1456000</v>
      </c>
      <c r="G340" s="63">
        <f t="shared" si="19"/>
        <v>-1456000</v>
      </c>
      <c r="H340" s="57" t="s">
        <v>568</v>
      </c>
    </row>
    <row r="341" spans="1:8" x14ac:dyDescent="0.25">
      <c r="A341" s="38">
        <v>5621601</v>
      </c>
      <c r="B341" s="38" t="s">
        <v>69</v>
      </c>
      <c r="C341" s="55">
        <v>35961</v>
      </c>
      <c r="D341" s="55">
        <v>100000</v>
      </c>
      <c r="E341" s="55">
        <f t="shared" si="20"/>
        <v>-64039</v>
      </c>
      <c r="F341" s="63">
        <f t="shared" si="18"/>
        <v>-64000</v>
      </c>
      <c r="G341" s="63">
        <f t="shared" si="19"/>
        <v>-64000</v>
      </c>
      <c r="H341" s="57" t="s">
        <v>566</v>
      </c>
    </row>
    <row r="342" spans="1:8" x14ac:dyDescent="0.25">
      <c r="A342" s="38">
        <v>5621701</v>
      </c>
      <c r="B342" s="38" t="s">
        <v>70</v>
      </c>
      <c r="C342" s="55">
        <v>4028538</v>
      </c>
      <c r="D342" s="55">
        <v>4572287</v>
      </c>
      <c r="E342" s="55">
        <f t="shared" si="20"/>
        <v>-543749</v>
      </c>
      <c r="F342" s="63">
        <f t="shared" si="18"/>
        <v>-544000</v>
      </c>
      <c r="G342" s="63">
        <f t="shared" si="19"/>
        <v>-544000</v>
      </c>
      <c r="H342" s="57" t="s">
        <v>569</v>
      </c>
    </row>
    <row r="343" spans="1:8" x14ac:dyDescent="0.25">
      <c r="A343" s="38">
        <v>5621901</v>
      </c>
      <c r="B343" s="38" t="s">
        <v>71</v>
      </c>
      <c r="C343" s="55">
        <v>1804819</v>
      </c>
      <c r="D343" s="55">
        <v>3097000</v>
      </c>
      <c r="E343" s="55">
        <f t="shared" si="20"/>
        <v>-1292181</v>
      </c>
      <c r="F343" s="63">
        <f t="shared" si="18"/>
        <v>-1292000</v>
      </c>
      <c r="G343" s="63">
        <f t="shared" si="19"/>
        <v>-1292000</v>
      </c>
      <c r="H343" s="57" t="s">
        <v>570</v>
      </c>
    </row>
    <row r="344" spans="1:8" ht="30" x14ac:dyDescent="0.25">
      <c r="A344" s="38">
        <v>5622301</v>
      </c>
      <c r="B344" s="38" t="s">
        <v>72</v>
      </c>
      <c r="C344" s="55">
        <v>216496</v>
      </c>
      <c r="D344" s="55">
        <v>1500000</v>
      </c>
      <c r="E344" s="55">
        <f t="shared" si="20"/>
        <v>-1283504</v>
      </c>
      <c r="F344" s="63">
        <f t="shared" si="18"/>
        <v>-1284000</v>
      </c>
      <c r="G344" s="63">
        <f t="shared" si="19"/>
        <v>-1284000</v>
      </c>
      <c r="H344" s="57" t="s">
        <v>413</v>
      </c>
    </row>
    <row r="345" spans="1:8" x14ac:dyDescent="0.25">
      <c r="A345" s="38">
        <v>5622699</v>
      </c>
      <c r="B345" s="38" t="s">
        <v>73</v>
      </c>
      <c r="C345" s="55">
        <v>26863</v>
      </c>
      <c r="D345" s="55">
        <v>1000000</v>
      </c>
      <c r="E345" s="55">
        <f t="shared" si="20"/>
        <v>-973137</v>
      </c>
      <c r="F345" s="63">
        <f t="shared" si="18"/>
        <v>-973000</v>
      </c>
      <c r="G345" s="63">
        <f t="shared" si="19"/>
        <v>-973000</v>
      </c>
      <c r="H345" s="57" t="s">
        <v>571</v>
      </c>
    </row>
    <row r="346" spans="1:8" ht="30" x14ac:dyDescent="0.25">
      <c r="A346" s="38">
        <v>5622701</v>
      </c>
      <c r="B346" s="38" t="s">
        <v>74</v>
      </c>
      <c r="C346" s="55">
        <v>41398</v>
      </c>
      <c r="D346" s="55">
        <v>500000</v>
      </c>
      <c r="E346" s="55">
        <f t="shared" si="20"/>
        <v>-458602</v>
      </c>
      <c r="F346" s="63">
        <f t="shared" si="18"/>
        <v>-459000</v>
      </c>
      <c r="G346" s="63">
        <f t="shared" si="19"/>
        <v>-459000</v>
      </c>
      <c r="H346" s="57" t="s">
        <v>572</v>
      </c>
    </row>
    <row r="347" spans="1:8" x14ac:dyDescent="0.25">
      <c r="A347" s="38">
        <v>5622899</v>
      </c>
      <c r="B347" s="38" t="s">
        <v>75</v>
      </c>
      <c r="C347" s="55">
        <v>2660017</v>
      </c>
      <c r="D347" s="55">
        <v>4610288</v>
      </c>
      <c r="E347" s="55">
        <f t="shared" si="20"/>
        <v>-1950271</v>
      </c>
      <c r="F347" s="63">
        <f t="shared" si="18"/>
        <v>-1950000</v>
      </c>
      <c r="G347" s="63">
        <f t="shared" si="19"/>
        <v>-1950000</v>
      </c>
      <c r="H347" s="57" t="s">
        <v>573</v>
      </c>
    </row>
    <row r="348" spans="1:8" ht="45" x14ac:dyDescent="0.25">
      <c r="A348" s="38">
        <v>5622901</v>
      </c>
      <c r="B348" s="38" t="s">
        <v>76</v>
      </c>
      <c r="C348" s="55">
        <v>5621419</v>
      </c>
      <c r="D348" s="55">
        <v>7807902</v>
      </c>
      <c r="E348" s="55">
        <f t="shared" si="20"/>
        <v>-2186483</v>
      </c>
      <c r="F348" s="63">
        <f t="shared" si="18"/>
        <v>-2186000</v>
      </c>
      <c r="G348" s="63">
        <f t="shared" si="19"/>
        <v>-2186000</v>
      </c>
      <c r="H348" s="57" t="s">
        <v>574</v>
      </c>
    </row>
    <row r="349" spans="1:8" x14ac:dyDescent="0.25">
      <c r="A349" s="38">
        <v>5623001</v>
      </c>
      <c r="B349" s="38" t="s">
        <v>77</v>
      </c>
      <c r="C349" s="55">
        <v>37500</v>
      </c>
      <c r="D349" s="55">
        <v>37500</v>
      </c>
      <c r="E349" s="55">
        <f t="shared" si="20"/>
        <v>0</v>
      </c>
      <c r="F349" s="63">
        <f t="shared" si="18"/>
        <v>0</v>
      </c>
      <c r="G349" s="63">
        <f t="shared" si="19"/>
        <v>0</v>
      </c>
      <c r="H349" s="57" t="s">
        <v>417</v>
      </c>
    </row>
    <row r="350" spans="1:8" ht="45" x14ac:dyDescent="0.25">
      <c r="A350" s="38">
        <v>5623199</v>
      </c>
      <c r="B350" s="38" t="s">
        <v>78</v>
      </c>
      <c r="C350" s="55">
        <v>-8986200</v>
      </c>
      <c r="D350" s="55">
        <v>-19000000</v>
      </c>
      <c r="E350" s="55">
        <f t="shared" si="20"/>
        <v>10013800</v>
      </c>
      <c r="F350" s="63">
        <f t="shared" si="18"/>
        <v>10014000</v>
      </c>
      <c r="G350" s="63">
        <f t="shared" si="19"/>
        <v>10014000</v>
      </c>
      <c r="H350" s="57" t="s">
        <v>575</v>
      </c>
    </row>
    <row r="351" spans="1:8" x14ac:dyDescent="0.25">
      <c r="A351" s="38">
        <v>5623201</v>
      </c>
      <c r="B351" s="38" t="s">
        <v>79</v>
      </c>
      <c r="C351" s="55">
        <v>0</v>
      </c>
      <c r="D351" s="55">
        <v>846109</v>
      </c>
      <c r="E351" s="55">
        <f t="shared" si="20"/>
        <v>-846109</v>
      </c>
      <c r="F351" s="63">
        <f t="shared" si="18"/>
        <v>-846000</v>
      </c>
      <c r="G351" s="63">
        <f t="shared" si="19"/>
        <v>-846000</v>
      </c>
      <c r="H351" s="57" t="s">
        <v>576</v>
      </c>
    </row>
    <row r="352" spans="1:8" x14ac:dyDescent="0.25">
      <c r="A352" s="38">
        <v>5623301</v>
      </c>
      <c r="B352" s="38" t="s">
        <v>80</v>
      </c>
      <c r="C352" s="55">
        <v>369967</v>
      </c>
      <c r="D352" s="55">
        <v>1489378</v>
      </c>
      <c r="E352" s="55">
        <f t="shared" si="20"/>
        <v>-1119411</v>
      </c>
      <c r="F352" s="63">
        <f t="shared" si="18"/>
        <v>-1119000</v>
      </c>
      <c r="G352" s="63">
        <f t="shared" si="19"/>
        <v>-1119000</v>
      </c>
      <c r="H352" s="57" t="s">
        <v>577</v>
      </c>
    </row>
    <row r="353" spans="1:8" x14ac:dyDescent="0.25">
      <c r="A353" s="38">
        <v>5623401</v>
      </c>
      <c r="B353" s="38" t="s">
        <v>902</v>
      </c>
      <c r="C353" s="55">
        <v>60318</v>
      </c>
      <c r="D353" s="55">
        <v>60318</v>
      </c>
      <c r="E353" s="55">
        <f t="shared" si="20"/>
        <v>0</v>
      </c>
      <c r="F353" s="63">
        <f t="shared" si="18"/>
        <v>0</v>
      </c>
      <c r="G353" s="63">
        <f t="shared" si="19"/>
        <v>0</v>
      </c>
      <c r="H353" s="57" t="s">
        <v>578</v>
      </c>
    </row>
    <row r="354" spans="1:8" x14ac:dyDescent="0.25">
      <c r="A354" s="38">
        <v>5623501</v>
      </c>
      <c r="B354" s="38" t="s">
        <v>81</v>
      </c>
      <c r="C354" s="55">
        <v>306093</v>
      </c>
      <c r="D354" s="55">
        <v>306093</v>
      </c>
      <c r="E354" s="55">
        <f t="shared" si="20"/>
        <v>0</v>
      </c>
      <c r="F354" s="63">
        <f t="shared" si="18"/>
        <v>0</v>
      </c>
      <c r="G354" s="63">
        <f t="shared" si="19"/>
        <v>0</v>
      </c>
      <c r="H354" s="57" t="s">
        <v>579</v>
      </c>
    </row>
    <row r="355" spans="1:8" x14ac:dyDescent="0.25">
      <c r="A355" s="38">
        <v>5623801</v>
      </c>
      <c r="B355" s="38" t="s">
        <v>82</v>
      </c>
      <c r="C355" s="55">
        <v>1498281</v>
      </c>
      <c r="D355" s="55">
        <v>1650000</v>
      </c>
      <c r="E355" s="55">
        <f t="shared" si="20"/>
        <v>-151719</v>
      </c>
      <c r="F355" s="63">
        <f t="shared" si="18"/>
        <v>-152000</v>
      </c>
      <c r="G355" s="63">
        <f t="shared" si="19"/>
        <v>-152000</v>
      </c>
      <c r="H355" s="57" t="s">
        <v>580</v>
      </c>
    </row>
    <row r="356" spans="1:8" x14ac:dyDescent="0.25">
      <c r="A356" s="38">
        <v>5623901</v>
      </c>
      <c r="B356" s="38" t="s">
        <v>937</v>
      </c>
      <c r="C356" s="55">
        <v>442167</v>
      </c>
      <c r="D356" s="55">
        <v>1900000</v>
      </c>
      <c r="E356" s="55">
        <f t="shared" si="20"/>
        <v>-1457833</v>
      </c>
      <c r="F356" s="63">
        <f t="shared" si="18"/>
        <v>-1458000</v>
      </c>
      <c r="G356" s="63">
        <f t="shared" si="19"/>
        <v>-1458000</v>
      </c>
      <c r="H356" s="57" t="s">
        <v>581</v>
      </c>
    </row>
    <row r="357" spans="1:8" x14ac:dyDescent="0.25">
      <c r="A357" s="38">
        <v>5624001</v>
      </c>
      <c r="B357" s="38" t="s">
        <v>83</v>
      </c>
      <c r="C357" s="55">
        <v>77326</v>
      </c>
      <c r="D357" s="55">
        <v>450000</v>
      </c>
      <c r="E357" s="55">
        <f t="shared" si="20"/>
        <v>-372674</v>
      </c>
      <c r="F357" s="63">
        <f t="shared" si="18"/>
        <v>-373000</v>
      </c>
      <c r="G357" s="63">
        <f t="shared" si="19"/>
        <v>-373000</v>
      </c>
      <c r="H357" s="57" t="s">
        <v>581</v>
      </c>
    </row>
    <row r="358" spans="1:8" x14ac:dyDescent="0.25">
      <c r="A358" s="38">
        <v>5624101</v>
      </c>
      <c r="B358" s="38" t="s">
        <v>84</v>
      </c>
      <c r="C358" s="55">
        <v>1035038</v>
      </c>
      <c r="D358" s="55">
        <v>0</v>
      </c>
      <c r="E358" s="55">
        <f t="shared" si="20"/>
        <v>1035038</v>
      </c>
      <c r="F358" s="63">
        <f t="shared" si="18"/>
        <v>1035000</v>
      </c>
      <c r="G358" s="63">
        <f t="shared" si="19"/>
        <v>1035000</v>
      </c>
      <c r="H358" s="57" t="s">
        <v>582</v>
      </c>
    </row>
    <row r="359" spans="1:8" x14ac:dyDescent="0.25">
      <c r="A359" s="38">
        <v>5630199</v>
      </c>
      <c r="B359" s="38" t="s">
        <v>85</v>
      </c>
      <c r="C359" s="55">
        <v>1678325</v>
      </c>
      <c r="D359" s="55">
        <v>6407357</v>
      </c>
      <c r="E359" s="55">
        <f t="shared" si="20"/>
        <v>-4729032</v>
      </c>
      <c r="F359" s="63">
        <f t="shared" si="18"/>
        <v>-4729000</v>
      </c>
      <c r="G359" s="63">
        <f t="shared" si="19"/>
        <v>-4729000</v>
      </c>
      <c r="H359" s="57" t="s">
        <v>573</v>
      </c>
    </row>
    <row r="360" spans="1:8" x14ac:dyDescent="0.25">
      <c r="A360" s="38">
        <v>5630299</v>
      </c>
      <c r="B360" s="38" t="s">
        <v>86</v>
      </c>
      <c r="C360" s="55">
        <v>11441665</v>
      </c>
      <c r="D360" s="55">
        <v>14511407</v>
      </c>
      <c r="E360" s="55">
        <f t="shared" si="20"/>
        <v>-3069742</v>
      </c>
      <c r="F360" s="63">
        <f t="shared" si="18"/>
        <v>-3070000</v>
      </c>
      <c r="G360" s="63">
        <f t="shared" si="19"/>
        <v>-3070000</v>
      </c>
      <c r="H360" s="57" t="s">
        <v>573</v>
      </c>
    </row>
    <row r="361" spans="1:8" x14ac:dyDescent="0.25">
      <c r="A361" s="38">
        <v>5630401</v>
      </c>
      <c r="B361" s="38" t="s">
        <v>87</v>
      </c>
      <c r="C361" s="55">
        <v>0</v>
      </c>
      <c r="D361" s="55">
        <v>350000</v>
      </c>
      <c r="E361" s="55">
        <f t="shared" si="20"/>
        <v>-350000</v>
      </c>
      <c r="F361" s="63">
        <f t="shared" si="18"/>
        <v>-350000</v>
      </c>
      <c r="G361" s="63">
        <f t="shared" si="19"/>
        <v>-350000</v>
      </c>
      <c r="H361" s="57" t="s">
        <v>583</v>
      </c>
    </row>
    <row r="362" spans="1:8" x14ac:dyDescent="0.25">
      <c r="A362" s="38">
        <v>5630701</v>
      </c>
      <c r="B362" s="38" t="s">
        <v>88</v>
      </c>
      <c r="C362" s="55">
        <v>1470117</v>
      </c>
      <c r="D362" s="55">
        <v>1576249</v>
      </c>
      <c r="E362" s="55">
        <f t="shared" si="20"/>
        <v>-106132</v>
      </c>
      <c r="F362" s="63">
        <f t="shared" si="18"/>
        <v>-106000</v>
      </c>
      <c r="G362" s="63">
        <f t="shared" si="19"/>
        <v>-106000</v>
      </c>
      <c r="H362" s="57" t="s">
        <v>416</v>
      </c>
    </row>
    <row r="363" spans="1:8" x14ac:dyDescent="0.25">
      <c r="A363" s="38">
        <v>5630801</v>
      </c>
      <c r="B363" s="38" t="s">
        <v>89</v>
      </c>
      <c r="C363" s="55">
        <v>113094702</v>
      </c>
      <c r="D363" s="64">
        <v>125201031</v>
      </c>
      <c r="E363" s="55">
        <f t="shared" si="20"/>
        <v>-12106329</v>
      </c>
      <c r="F363" s="63">
        <f t="shared" si="18"/>
        <v>-12106000</v>
      </c>
      <c r="G363" s="63">
        <f t="shared" si="19"/>
        <v>-12106000</v>
      </c>
      <c r="H363" s="57" t="s">
        <v>584</v>
      </c>
    </row>
    <row r="364" spans="1:8" ht="30" x14ac:dyDescent="0.25">
      <c r="A364" s="38">
        <v>5630901</v>
      </c>
      <c r="B364" s="38" t="s">
        <v>90</v>
      </c>
      <c r="C364" s="55">
        <v>505959</v>
      </c>
      <c r="D364" s="55">
        <v>4600000</v>
      </c>
      <c r="E364" s="55">
        <f t="shared" si="20"/>
        <v>-4094041</v>
      </c>
      <c r="F364" s="63">
        <f t="shared" si="18"/>
        <v>-4094000</v>
      </c>
      <c r="G364" s="63">
        <v>-1200000</v>
      </c>
      <c r="H364" s="57" t="s">
        <v>903</v>
      </c>
    </row>
    <row r="365" spans="1:8" x14ac:dyDescent="0.25">
      <c r="A365" s="38">
        <v>5631001</v>
      </c>
      <c r="B365" s="38" t="s">
        <v>91</v>
      </c>
      <c r="C365" s="55">
        <v>696313</v>
      </c>
      <c r="D365" s="55">
        <v>998332</v>
      </c>
      <c r="E365" s="55">
        <f t="shared" si="20"/>
        <v>-302019</v>
      </c>
      <c r="F365" s="63">
        <f t="shared" si="18"/>
        <v>-302000</v>
      </c>
      <c r="G365" s="63">
        <f t="shared" ref="G365:G372" si="21">+ROUND(F365,-3)</f>
        <v>-302000</v>
      </c>
      <c r="H365" s="57" t="s">
        <v>585</v>
      </c>
    </row>
    <row r="366" spans="1:8" x14ac:dyDescent="0.25">
      <c r="A366" s="38">
        <v>5631101</v>
      </c>
      <c r="B366" s="38" t="s">
        <v>92</v>
      </c>
      <c r="C366" s="55">
        <v>70147844</v>
      </c>
      <c r="D366" s="55">
        <v>95526134</v>
      </c>
      <c r="E366" s="55">
        <f t="shared" si="20"/>
        <v>-25378290</v>
      </c>
      <c r="F366" s="63">
        <f t="shared" si="18"/>
        <v>-25378000</v>
      </c>
      <c r="G366" s="63">
        <f t="shared" si="21"/>
        <v>-25378000</v>
      </c>
      <c r="H366" s="57" t="s">
        <v>586</v>
      </c>
    </row>
    <row r="367" spans="1:8" x14ac:dyDescent="0.25">
      <c r="A367" s="38">
        <v>5631201</v>
      </c>
      <c r="B367" s="38" t="s">
        <v>93</v>
      </c>
      <c r="C367" s="55">
        <v>78438455</v>
      </c>
      <c r="D367" s="55">
        <v>70148871</v>
      </c>
      <c r="E367" s="55">
        <f t="shared" si="20"/>
        <v>8289584</v>
      </c>
      <c r="F367" s="63">
        <f t="shared" si="18"/>
        <v>8290000</v>
      </c>
      <c r="G367" s="63">
        <f t="shared" si="21"/>
        <v>8290000</v>
      </c>
      <c r="H367" s="57" t="s">
        <v>587</v>
      </c>
    </row>
    <row r="368" spans="1:8" x14ac:dyDescent="0.25">
      <c r="A368" s="38">
        <v>5631301</v>
      </c>
      <c r="B368" s="38" t="s">
        <v>94</v>
      </c>
      <c r="C368" s="55">
        <v>25639862</v>
      </c>
      <c r="D368" s="55">
        <v>45584040</v>
      </c>
      <c r="E368" s="55">
        <f t="shared" si="20"/>
        <v>-19944178</v>
      </c>
      <c r="F368" s="63">
        <f t="shared" si="18"/>
        <v>-19944000</v>
      </c>
      <c r="G368" s="63">
        <f t="shared" si="21"/>
        <v>-19944000</v>
      </c>
      <c r="H368" s="57" t="s">
        <v>588</v>
      </c>
    </row>
    <row r="369" spans="1:8" x14ac:dyDescent="0.25">
      <c r="A369" s="38">
        <v>5631501</v>
      </c>
      <c r="B369" s="38" t="s">
        <v>95</v>
      </c>
      <c r="C369" s="55">
        <v>72383</v>
      </c>
      <c r="D369" s="55">
        <v>1092823</v>
      </c>
      <c r="E369" s="55">
        <f t="shared" si="20"/>
        <v>-1020440</v>
      </c>
      <c r="F369" s="63">
        <f t="shared" si="18"/>
        <v>-1020000</v>
      </c>
      <c r="G369" s="63">
        <f t="shared" si="21"/>
        <v>-1020000</v>
      </c>
      <c r="H369" s="57" t="s">
        <v>589</v>
      </c>
    </row>
    <row r="370" spans="1:8" x14ac:dyDescent="0.25">
      <c r="A370" s="38">
        <v>5631601</v>
      </c>
      <c r="B370" s="38" t="s">
        <v>96</v>
      </c>
      <c r="C370" s="55">
        <v>694261</v>
      </c>
      <c r="D370" s="55">
        <v>977342</v>
      </c>
      <c r="E370" s="55">
        <f t="shared" si="20"/>
        <v>-283081</v>
      </c>
      <c r="F370" s="63">
        <f t="shared" si="18"/>
        <v>-283000</v>
      </c>
      <c r="G370" s="63">
        <f t="shared" si="21"/>
        <v>-283000</v>
      </c>
      <c r="H370" s="57" t="s">
        <v>589</v>
      </c>
    </row>
    <row r="371" spans="1:8" x14ac:dyDescent="0.25">
      <c r="A371" s="38">
        <v>5631799</v>
      </c>
      <c r="B371" s="38" t="s">
        <v>97</v>
      </c>
      <c r="C371" s="55">
        <v>1275504</v>
      </c>
      <c r="D371" s="55">
        <v>2071674</v>
      </c>
      <c r="E371" s="55">
        <f t="shared" si="20"/>
        <v>-796170</v>
      </c>
      <c r="F371" s="63">
        <f t="shared" si="18"/>
        <v>-796000</v>
      </c>
      <c r="G371" s="63">
        <f t="shared" si="21"/>
        <v>-796000</v>
      </c>
      <c r="H371" s="57" t="s">
        <v>581</v>
      </c>
    </row>
    <row r="372" spans="1:8" x14ac:dyDescent="0.25">
      <c r="A372" s="38">
        <v>5631901</v>
      </c>
      <c r="B372" s="38" t="s">
        <v>98</v>
      </c>
      <c r="C372" s="55">
        <v>39305</v>
      </c>
      <c r="D372" s="55">
        <v>39305</v>
      </c>
      <c r="E372" s="55">
        <f t="shared" si="20"/>
        <v>0</v>
      </c>
      <c r="F372" s="63">
        <f t="shared" si="18"/>
        <v>0</v>
      </c>
      <c r="G372" s="63">
        <f t="shared" si="21"/>
        <v>0</v>
      </c>
      <c r="H372" s="57" t="s">
        <v>417</v>
      </c>
    </row>
    <row r="373" spans="1:8" x14ac:dyDescent="0.25">
      <c r="A373" s="58">
        <v>5632199</v>
      </c>
      <c r="B373" s="58" t="s">
        <v>99</v>
      </c>
      <c r="C373" s="56">
        <v>3477828</v>
      </c>
      <c r="D373" s="56">
        <v>2664929</v>
      </c>
      <c r="E373" s="56">
        <f t="shared" si="20"/>
        <v>812899</v>
      </c>
      <c r="F373" s="63">
        <f t="shared" si="18"/>
        <v>813000</v>
      </c>
      <c r="G373" s="61"/>
      <c r="H373" s="65" t="s">
        <v>873</v>
      </c>
    </row>
    <row r="374" spans="1:8" x14ac:dyDescent="0.25">
      <c r="A374" s="38">
        <v>5632201</v>
      </c>
      <c r="B374" s="38" t="s">
        <v>100</v>
      </c>
      <c r="C374" s="55">
        <v>969551</v>
      </c>
      <c r="D374" s="55">
        <v>2500000</v>
      </c>
      <c r="E374" s="55">
        <f t="shared" si="20"/>
        <v>-1530449</v>
      </c>
      <c r="F374" s="63">
        <f t="shared" si="18"/>
        <v>-1530000</v>
      </c>
      <c r="G374" s="63">
        <f t="shared" ref="G374:G392" si="22">+ROUND(F374,-3)</f>
        <v>-1530000</v>
      </c>
      <c r="H374" s="57" t="s">
        <v>590</v>
      </c>
    </row>
    <row r="375" spans="1:8" x14ac:dyDescent="0.25">
      <c r="A375" s="38">
        <v>5640199</v>
      </c>
      <c r="B375" s="38" t="s">
        <v>101</v>
      </c>
      <c r="C375" s="55">
        <v>1465078</v>
      </c>
      <c r="D375" s="55">
        <v>5008699</v>
      </c>
      <c r="E375" s="55">
        <f t="shared" si="20"/>
        <v>-3543621</v>
      </c>
      <c r="F375" s="63">
        <f t="shared" si="18"/>
        <v>-3544000</v>
      </c>
      <c r="G375" s="63">
        <f t="shared" si="22"/>
        <v>-3544000</v>
      </c>
      <c r="H375" s="57" t="s">
        <v>573</v>
      </c>
    </row>
    <row r="376" spans="1:8" x14ac:dyDescent="0.25">
      <c r="A376" s="38">
        <v>5640299</v>
      </c>
      <c r="B376" s="38" t="s">
        <v>102</v>
      </c>
      <c r="C376" s="55">
        <v>3276435</v>
      </c>
      <c r="D376" s="55">
        <v>14272184</v>
      </c>
      <c r="E376" s="55">
        <f t="shared" si="20"/>
        <v>-10995749</v>
      </c>
      <c r="F376" s="63">
        <f t="shared" si="18"/>
        <v>-10996000</v>
      </c>
      <c r="G376" s="63">
        <f t="shared" si="22"/>
        <v>-10996000</v>
      </c>
      <c r="H376" s="57" t="s">
        <v>573</v>
      </c>
    </row>
    <row r="377" spans="1:8" ht="30" x14ac:dyDescent="0.25">
      <c r="A377" s="38">
        <v>5640301</v>
      </c>
      <c r="B377" s="38" t="s">
        <v>103</v>
      </c>
      <c r="C377" s="55">
        <v>16078752</v>
      </c>
      <c r="D377" s="55">
        <v>14331574</v>
      </c>
      <c r="E377" s="55">
        <f t="shared" si="20"/>
        <v>1747178</v>
      </c>
      <c r="F377" s="63">
        <f t="shared" si="18"/>
        <v>1747000</v>
      </c>
      <c r="G377" s="63">
        <f t="shared" si="22"/>
        <v>1747000</v>
      </c>
      <c r="H377" s="57" t="s">
        <v>556</v>
      </c>
    </row>
    <row r="378" spans="1:8" x14ac:dyDescent="0.25">
      <c r="A378" s="38">
        <v>5640401</v>
      </c>
      <c r="B378" s="38" t="s">
        <v>104</v>
      </c>
      <c r="C378" s="55">
        <v>0</v>
      </c>
      <c r="D378" s="55">
        <v>2052972</v>
      </c>
      <c r="E378" s="55">
        <f t="shared" si="20"/>
        <v>-2052972</v>
      </c>
      <c r="F378" s="63">
        <f t="shared" si="18"/>
        <v>-2053000</v>
      </c>
      <c r="G378" s="63">
        <f t="shared" si="22"/>
        <v>-2053000</v>
      </c>
      <c r="H378" s="57" t="s">
        <v>591</v>
      </c>
    </row>
    <row r="379" spans="1:8" x14ac:dyDescent="0.25">
      <c r="A379" s="38">
        <v>5640501</v>
      </c>
      <c r="B379" s="38" t="s">
        <v>904</v>
      </c>
      <c r="C379" s="55">
        <v>0</v>
      </c>
      <c r="D379" s="55">
        <v>944360</v>
      </c>
      <c r="E379" s="55">
        <f t="shared" si="20"/>
        <v>-944360</v>
      </c>
      <c r="F379" s="63">
        <f t="shared" si="18"/>
        <v>-944000</v>
      </c>
      <c r="G379" s="63">
        <f t="shared" si="22"/>
        <v>-944000</v>
      </c>
      <c r="H379" s="57" t="s">
        <v>592</v>
      </c>
    </row>
    <row r="380" spans="1:8" x14ac:dyDescent="0.25">
      <c r="A380" s="38">
        <v>5640701</v>
      </c>
      <c r="B380" s="38" t="s">
        <v>105</v>
      </c>
      <c r="C380" s="55">
        <v>18708</v>
      </c>
      <c r="D380" s="55">
        <v>18708</v>
      </c>
      <c r="E380" s="55">
        <f t="shared" si="20"/>
        <v>0</v>
      </c>
      <c r="F380" s="63">
        <f t="shared" si="18"/>
        <v>0</v>
      </c>
      <c r="G380" s="63">
        <f t="shared" si="22"/>
        <v>0</v>
      </c>
      <c r="H380" s="57" t="s">
        <v>414</v>
      </c>
    </row>
    <row r="381" spans="1:8" x14ac:dyDescent="0.25">
      <c r="A381" s="38">
        <v>5640901</v>
      </c>
      <c r="B381" s="38" t="s">
        <v>106</v>
      </c>
      <c r="C381" s="55">
        <v>213381</v>
      </c>
      <c r="D381" s="55">
        <v>394608</v>
      </c>
      <c r="E381" s="55">
        <f t="shared" si="20"/>
        <v>-181227</v>
      </c>
      <c r="F381" s="63">
        <f t="shared" si="18"/>
        <v>-181000</v>
      </c>
      <c r="G381" s="63">
        <f t="shared" si="22"/>
        <v>-181000</v>
      </c>
      <c r="H381" s="57" t="s">
        <v>581</v>
      </c>
    </row>
    <row r="382" spans="1:8" x14ac:dyDescent="0.25">
      <c r="A382" s="38">
        <v>5641101</v>
      </c>
      <c r="B382" s="38" t="s">
        <v>107</v>
      </c>
      <c r="C382" s="55">
        <v>276118</v>
      </c>
      <c r="D382" s="55">
        <v>744737</v>
      </c>
      <c r="E382" s="55">
        <f t="shared" si="20"/>
        <v>-468619</v>
      </c>
      <c r="F382" s="63">
        <f t="shared" si="18"/>
        <v>-469000</v>
      </c>
      <c r="G382" s="63">
        <f t="shared" si="22"/>
        <v>-469000</v>
      </c>
      <c r="H382" s="57" t="s">
        <v>581</v>
      </c>
    </row>
    <row r="383" spans="1:8" x14ac:dyDescent="0.25">
      <c r="A383" s="38">
        <v>5641201</v>
      </c>
      <c r="B383" s="38" t="s">
        <v>905</v>
      </c>
      <c r="C383" s="55">
        <v>2798090</v>
      </c>
      <c r="D383" s="55">
        <v>2900000</v>
      </c>
      <c r="E383" s="55">
        <f t="shared" si="20"/>
        <v>-101910</v>
      </c>
      <c r="F383" s="63">
        <f t="shared" ref="F383:F426" si="23">+ROUND(E383,-3)</f>
        <v>-102000</v>
      </c>
      <c r="G383" s="63">
        <f t="shared" si="22"/>
        <v>-102000</v>
      </c>
      <c r="H383" s="57" t="s">
        <v>593</v>
      </c>
    </row>
    <row r="384" spans="1:8" x14ac:dyDescent="0.25">
      <c r="A384" s="38">
        <v>5641499</v>
      </c>
      <c r="B384" s="38" t="s">
        <v>906</v>
      </c>
      <c r="C384" s="55">
        <v>1873968</v>
      </c>
      <c r="D384" s="55">
        <v>2000000</v>
      </c>
      <c r="E384" s="55">
        <f t="shared" si="20"/>
        <v>-126032</v>
      </c>
      <c r="F384" s="63">
        <f t="shared" si="23"/>
        <v>-126000</v>
      </c>
      <c r="G384" s="63">
        <f t="shared" si="22"/>
        <v>-126000</v>
      </c>
      <c r="H384" s="57" t="s">
        <v>581</v>
      </c>
    </row>
    <row r="385" spans="1:8" x14ac:dyDescent="0.25">
      <c r="A385" s="38">
        <v>5641501</v>
      </c>
      <c r="B385" s="38" t="s">
        <v>108</v>
      </c>
      <c r="C385" s="55">
        <v>432091</v>
      </c>
      <c r="D385" s="55">
        <v>700000</v>
      </c>
      <c r="E385" s="55">
        <f t="shared" si="20"/>
        <v>-267909</v>
      </c>
      <c r="F385" s="63">
        <f t="shared" si="23"/>
        <v>-268000</v>
      </c>
      <c r="G385" s="63">
        <f t="shared" si="22"/>
        <v>-268000</v>
      </c>
      <c r="H385" s="57" t="s">
        <v>581</v>
      </c>
    </row>
    <row r="386" spans="1:8" x14ac:dyDescent="0.25">
      <c r="A386" s="38">
        <v>5650199</v>
      </c>
      <c r="B386" s="38" t="s">
        <v>109</v>
      </c>
      <c r="C386" s="55">
        <v>615235</v>
      </c>
      <c r="D386" s="55">
        <v>517424</v>
      </c>
      <c r="E386" s="55">
        <f t="shared" ref="E386:E426" si="24">+C386-D386</f>
        <v>97811</v>
      </c>
      <c r="F386" s="63">
        <f t="shared" si="23"/>
        <v>98000</v>
      </c>
      <c r="G386" s="63">
        <f t="shared" si="22"/>
        <v>98000</v>
      </c>
      <c r="H386" s="57" t="s">
        <v>594</v>
      </c>
    </row>
    <row r="387" spans="1:8" x14ac:dyDescent="0.25">
      <c r="A387" s="38">
        <v>5650299</v>
      </c>
      <c r="B387" s="38" t="s">
        <v>110</v>
      </c>
      <c r="C387" s="55">
        <v>114706</v>
      </c>
      <c r="D387" s="55">
        <v>358046</v>
      </c>
      <c r="E387" s="55">
        <f t="shared" si="24"/>
        <v>-243340</v>
      </c>
      <c r="F387" s="63">
        <f t="shared" si="23"/>
        <v>-243000</v>
      </c>
      <c r="G387" s="63">
        <f t="shared" si="22"/>
        <v>-243000</v>
      </c>
      <c r="H387" s="57" t="s">
        <v>581</v>
      </c>
    </row>
    <row r="388" spans="1:8" x14ac:dyDescent="0.25">
      <c r="A388" s="38">
        <v>5650399</v>
      </c>
      <c r="B388" s="38" t="s">
        <v>111</v>
      </c>
      <c r="C388" s="55">
        <v>109494</v>
      </c>
      <c r="D388" s="55">
        <v>2119190</v>
      </c>
      <c r="E388" s="55">
        <f t="shared" si="24"/>
        <v>-2009696</v>
      </c>
      <c r="F388" s="63">
        <f t="shared" si="23"/>
        <v>-2010000</v>
      </c>
      <c r="G388" s="63">
        <f t="shared" si="22"/>
        <v>-2010000</v>
      </c>
      <c r="H388" s="57" t="s">
        <v>581</v>
      </c>
    </row>
    <row r="389" spans="1:8" x14ac:dyDescent="0.25">
      <c r="A389" s="38">
        <v>5650499</v>
      </c>
      <c r="B389" s="38" t="s">
        <v>112</v>
      </c>
      <c r="C389" s="55">
        <v>5983708</v>
      </c>
      <c r="D389" s="55">
        <v>7066660</v>
      </c>
      <c r="E389" s="55">
        <f t="shared" si="24"/>
        <v>-1082952</v>
      </c>
      <c r="F389" s="63">
        <f t="shared" si="23"/>
        <v>-1083000</v>
      </c>
      <c r="G389" s="63">
        <f t="shared" si="22"/>
        <v>-1083000</v>
      </c>
      <c r="H389" s="57" t="s">
        <v>581</v>
      </c>
    </row>
    <row r="390" spans="1:8" x14ac:dyDescent="0.25">
      <c r="A390" s="38">
        <v>5650599</v>
      </c>
      <c r="B390" s="38" t="s">
        <v>113</v>
      </c>
      <c r="C390" s="55">
        <v>134985</v>
      </c>
      <c r="D390" s="55">
        <v>712187</v>
      </c>
      <c r="E390" s="55">
        <f t="shared" si="24"/>
        <v>-577202</v>
      </c>
      <c r="F390" s="63">
        <f t="shared" si="23"/>
        <v>-577000</v>
      </c>
      <c r="G390" s="63">
        <f t="shared" si="22"/>
        <v>-577000</v>
      </c>
      <c r="H390" s="57" t="s">
        <v>581</v>
      </c>
    </row>
    <row r="391" spans="1:8" x14ac:dyDescent="0.25">
      <c r="A391" s="38">
        <v>5650699</v>
      </c>
      <c r="B391" s="38" t="s">
        <v>907</v>
      </c>
      <c r="C391" s="55">
        <v>563256</v>
      </c>
      <c r="D391" s="55">
        <v>4954225</v>
      </c>
      <c r="E391" s="55">
        <f t="shared" si="24"/>
        <v>-4390969</v>
      </c>
      <c r="F391" s="63">
        <f t="shared" si="23"/>
        <v>-4391000</v>
      </c>
      <c r="G391" s="63">
        <f t="shared" si="22"/>
        <v>-4391000</v>
      </c>
      <c r="H391" s="57" t="s">
        <v>581</v>
      </c>
    </row>
    <row r="392" spans="1:8" x14ac:dyDescent="0.25">
      <c r="A392" s="38">
        <v>5650799</v>
      </c>
      <c r="B392" s="38" t="s">
        <v>114</v>
      </c>
      <c r="C392" s="55">
        <v>890650</v>
      </c>
      <c r="D392" s="55">
        <v>636500</v>
      </c>
      <c r="E392" s="55">
        <f t="shared" si="24"/>
        <v>254150</v>
      </c>
      <c r="F392" s="63">
        <f t="shared" si="23"/>
        <v>254000</v>
      </c>
      <c r="G392" s="63">
        <f t="shared" si="22"/>
        <v>254000</v>
      </c>
      <c r="H392" s="57" t="s">
        <v>594</v>
      </c>
    </row>
    <row r="393" spans="1:8" ht="67.5" customHeight="1" x14ac:dyDescent="0.25">
      <c r="A393" s="38">
        <v>5650899</v>
      </c>
      <c r="B393" s="38" t="s">
        <v>115</v>
      </c>
      <c r="C393" s="55">
        <v>-4800721</v>
      </c>
      <c r="D393" s="55">
        <v>2126701</v>
      </c>
      <c r="E393" s="55">
        <f t="shared" si="24"/>
        <v>-6927422</v>
      </c>
      <c r="F393" s="63">
        <f t="shared" si="23"/>
        <v>-6927000</v>
      </c>
      <c r="G393" s="61">
        <v>-3152000</v>
      </c>
      <c r="H393" s="57" t="s">
        <v>908</v>
      </c>
    </row>
    <row r="394" spans="1:8" x14ac:dyDescent="0.25">
      <c r="A394" s="38">
        <v>5650999</v>
      </c>
      <c r="B394" s="38" t="s">
        <v>116</v>
      </c>
      <c r="C394" s="55">
        <v>219712</v>
      </c>
      <c r="D394" s="55">
        <v>685656</v>
      </c>
      <c r="E394" s="55">
        <f t="shared" si="24"/>
        <v>-465944</v>
      </c>
      <c r="F394" s="63">
        <f t="shared" si="23"/>
        <v>-466000</v>
      </c>
      <c r="G394" s="63">
        <f t="shared" ref="G394:G412" si="25">+ROUND(F394,-3)</f>
        <v>-466000</v>
      </c>
      <c r="H394" s="57" t="s">
        <v>581</v>
      </c>
    </row>
    <row r="395" spans="1:8" x14ac:dyDescent="0.25">
      <c r="A395" s="38">
        <v>5651099</v>
      </c>
      <c r="B395" s="38" t="s">
        <v>909</v>
      </c>
      <c r="C395" s="55">
        <v>1769874</v>
      </c>
      <c r="D395" s="55">
        <v>1744593</v>
      </c>
      <c r="E395" s="55">
        <f t="shared" si="24"/>
        <v>25281</v>
      </c>
      <c r="F395" s="63">
        <f t="shared" si="23"/>
        <v>25000</v>
      </c>
      <c r="G395" s="63">
        <f t="shared" si="25"/>
        <v>25000</v>
      </c>
      <c r="H395" s="57" t="s">
        <v>595</v>
      </c>
    </row>
    <row r="396" spans="1:8" x14ac:dyDescent="0.25">
      <c r="A396" s="38">
        <v>5651199</v>
      </c>
      <c r="B396" s="38" t="s">
        <v>117</v>
      </c>
      <c r="C396" s="55">
        <v>304081</v>
      </c>
      <c r="D396" s="55">
        <v>1443562</v>
      </c>
      <c r="E396" s="55">
        <f t="shared" si="24"/>
        <v>-1139481</v>
      </c>
      <c r="F396" s="63">
        <f t="shared" si="23"/>
        <v>-1139000</v>
      </c>
      <c r="G396" s="63">
        <f t="shared" si="25"/>
        <v>-1139000</v>
      </c>
      <c r="H396" s="57" t="s">
        <v>581</v>
      </c>
    </row>
    <row r="397" spans="1:8" x14ac:dyDescent="0.25">
      <c r="A397" s="38">
        <v>5651399</v>
      </c>
      <c r="B397" s="38" t="s">
        <v>118</v>
      </c>
      <c r="C397" s="55">
        <v>642634</v>
      </c>
      <c r="D397" s="55">
        <v>1231547</v>
      </c>
      <c r="E397" s="55">
        <f t="shared" si="24"/>
        <v>-588913</v>
      </c>
      <c r="F397" s="63">
        <f t="shared" si="23"/>
        <v>-589000</v>
      </c>
      <c r="G397" s="63">
        <f t="shared" si="25"/>
        <v>-589000</v>
      </c>
      <c r="H397" s="57" t="s">
        <v>581</v>
      </c>
    </row>
    <row r="398" spans="1:8" x14ac:dyDescent="0.25">
      <c r="A398" s="38">
        <v>5651499</v>
      </c>
      <c r="B398" s="38" t="s">
        <v>119</v>
      </c>
      <c r="C398" s="55">
        <v>555336</v>
      </c>
      <c r="D398" s="55">
        <v>2299605</v>
      </c>
      <c r="E398" s="55">
        <f t="shared" si="24"/>
        <v>-1744269</v>
      </c>
      <c r="F398" s="63">
        <f t="shared" si="23"/>
        <v>-1744000</v>
      </c>
      <c r="G398" s="63">
        <f t="shared" si="25"/>
        <v>-1744000</v>
      </c>
      <c r="H398" s="57" t="s">
        <v>581</v>
      </c>
    </row>
    <row r="399" spans="1:8" x14ac:dyDescent="0.25">
      <c r="A399" s="38">
        <v>5651501</v>
      </c>
      <c r="B399" s="38" t="s">
        <v>120</v>
      </c>
      <c r="C399" s="55">
        <v>769039</v>
      </c>
      <c r="D399" s="55">
        <v>2810886</v>
      </c>
      <c r="E399" s="55">
        <f t="shared" si="24"/>
        <v>-2041847</v>
      </c>
      <c r="F399" s="63">
        <f t="shared" si="23"/>
        <v>-2042000</v>
      </c>
      <c r="G399" s="63">
        <f t="shared" si="25"/>
        <v>-2042000</v>
      </c>
      <c r="H399" s="57" t="s">
        <v>581</v>
      </c>
    </row>
    <row r="400" spans="1:8" x14ac:dyDescent="0.25">
      <c r="A400" s="38">
        <v>5651699</v>
      </c>
      <c r="B400" s="38" t="s">
        <v>121</v>
      </c>
      <c r="C400" s="55">
        <v>469149</v>
      </c>
      <c r="D400" s="55">
        <v>429125</v>
      </c>
      <c r="E400" s="55">
        <f t="shared" si="24"/>
        <v>40024</v>
      </c>
      <c r="F400" s="63">
        <f t="shared" si="23"/>
        <v>40000</v>
      </c>
      <c r="G400" s="63">
        <f t="shared" si="25"/>
        <v>40000</v>
      </c>
      <c r="H400" s="57" t="s">
        <v>595</v>
      </c>
    </row>
    <row r="401" spans="1:8" x14ac:dyDescent="0.25">
      <c r="A401" s="38">
        <v>5651701</v>
      </c>
      <c r="B401" s="38" t="s">
        <v>122</v>
      </c>
      <c r="C401" s="55">
        <v>24289</v>
      </c>
      <c r="D401" s="55">
        <v>2373571</v>
      </c>
      <c r="E401" s="55">
        <f t="shared" si="24"/>
        <v>-2349282</v>
      </c>
      <c r="F401" s="63">
        <f t="shared" si="23"/>
        <v>-2349000</v>
      </c>
      <c r="G401" s="63">
        <f t="shared" si="25"/>
        <v>-2349000</v>
      </c>
      <c r="H401" s="57" t="s">
        <v>596</v>
      </c>
    </row>
    <row r="402" spans="1:8" x14ac:dyDescent="0.25">
      <c r="A402" s="38">
        <v>5651801</v>
      </c>
      <c r="B402" s="38" t="s">
        <v>123</v>
      </c>
      <c r="C402" s="55">
        <v>929643</v>
      </c>
      <c r="D402" s="55">
        <v>1255400</v>
      </c>
      <c r="E402" s="55">
        <f t="shared" si="24"/>
        <v>-325757</v>
      </c>
      <c r="F402" s="63">
        <f t="shared" si="23"/>
        <v>-326000</v>
      </c>
      <c r="G402" s="63">
        <f t="shared" si="25"/>
        <v>-326000</v>
      </c>
      <c r="H402" s="57" t="s">
        <v>581</v>
      </c>
    </row>
    <row r="403" spans="1:8" x14ac:dyDescent="0.25">
      <c r="A403" s="38">
        <v>5651901</v>
      </c>
      <c r="B403" s="38" t="s">
        <v>124</v>
      </c>
      <c r="C403" s="55">
        <v>0</v>
      </c>
      <c r="D403" s="55">
        <v>738272</v>
      </c>
      <c r="E403" s="55">
        <f t="shared" si="24"/>
        <v>-738272</v>
      </c>
      <c r="F403" s="63">
        <f t="shared" si="23"/>
        <v>-738000</v>
      </c>
      <c r="G403" s="63">
        <f t="shared" si="25"/>
        <v>-738000</v>
      </c>
      <c r="H403" s="57" t="s">
        <v>597</v>
      </c>
    </row>
    <row r="404" spans="1:8" x14ac:dyDescent="0.25">
      <c r="A404" s="38">
        <v>5652201</v>
      </c>
      <c r="B404" s="38" t="s">
        <v>125</v>
      </c>
      <c r="C404" s="55">
        <v>0</v>
      </c>
      <c r="D404" s="55">
        <v>1884651</v>
      </c>
      <c r="E404" s="55">
        <f t="shared" si="24"/>
        <v>-1884651</v>
      </c>
      <c r="F404" s="63">
        <f t="shared" si="23"/>
        <v>-1885000</v>
      </c>
      <c r="G404" s="63">
        <f t="shared" si="25"/>
        <v>-1885000</v>
      </c>
      <c r="H404" s="57" t="s">
        <v>583</v>
      </c>
    </row>
    <row r="405" spans="1:8" x14ac:dyDescent="0.25">
      <c r="A405" s="38">
        <v>5652399</v>
      </c>
      <c r="B405" s="38" t="s">
        <v>126</v>
      </c>
      <c r="C405" s="55">
        <v>695174</v>
      </c>
      <c r="D405" s="55">
        <v>4069140</v>
      </c>
      <c r="E405" s="55">
        <f t="shared" si="24"/>
        <v>-3373966</v>
      </c>
      <c r="F405" s="63">
        <f t="shared" si="23"/>
        <v>-3374000</v>
      </c>
      <c r="G405" s="63">
        <f t="shared" si="25"/>
        <v>-3374000</v>
      </c>
      <c r="H405" s="57" t="s">
        <v>581</v>
      </c>
    </row>
    <row r="406" spans="1:8" x14ac:dyDescent="0.25">
      <c r="A406" s="38">
        <v>5652401</v>
      </c>
      <c r="B406" s="38" t="s">
        <v>127</v>
      </c>
      <c r="C406" s="55">
        <v>771530</v>
      </c>
      <c r="D406" s="55">
        <v>3522394</v>
      </c>
      <c r="E406" s="55">
        <f t="shared" si="24"/>
        <v>-2750864</v>
      </c>
      <c r="F406" s="63">
        <f t="shared" si="23"/>
        <v>-2751000</v>
      </c>
      <c r="G406" s="63">
        <f t="shared" si="25"/>
        <v>-2751000</v>
      </c>
      <c r="H406" s="57" t="s">
        <v>581</v>
      </c>
    </row>
    <row r="407" spans="1:8" x14ac:dyDescent="0.25">
      <c r="A407" s="38">
        <v>5652899</v>
      </c>
      <c r="B407" s="38" t="s">
        <v>128</v>
      </c>
      <c r="C407" s="55">
        <v>9750</v>
      </c>
      <c r="D407" s="55">
        <v>1500000</v>
      </c>
      <c r="E407" s="55">
        <f t="shared" si="24"/>
        <v>-1490250</v>
      </c>
      <c r="F407" s="63">
        <f t="shared" si="23"/>
        <v>-1490000</v>
      </c>
      <c r="G407" s="63">
        <f t="shared" si="25"/>
        <v>-1490000</v>
      </c>
      <c r="H407" s="57" t="s">
        <v>598</v>
      </c>
    </row>
    <row r="408" spans="1:8" x14ac:dyDescent="0.25">
      <c r="A408" s="38">
        <v>5652901</v>
      </c>
      <c r="B408" s="38" t="s">
        <v>910</v>
      </c>
      <c r="C408" s="55">
        <v>0</v>
      </c>
      <c r="D408" s="55">
        <v>1300000</v>
      </c>
      <c r="E408" s="55">
        <f t="shared" si="24"/>
        <v>-1300000</v>
      </c>
      <c r="F408" s="63">
        <f t="shared" si="23"/>
        <v>-1300000</v>
      </c>
      <c r="G408" s="63">
        <f t="shared" si="25"/>
        <v>-1300000</v>
      </c>
      <c r="H408" s="57" t="s">
        <v>599</v>
      </c>
    </row>
    <row r="409" spans="1:8" x14ac:dyDescent="0.25">
      <c r="A409" s="38">
        <v>5660199</v>
      </c>
      <c r="B409" s="38" t="s">
        <v>129</v>
      </c>
      <c r="C409" s="55">
        <v>179877</v>
      </c>
      <c r="D409" s="55">
        <v>1979927</v>
      </c>
      <c r="E409" s="55">
        <f t="shared" si="24"/>
        <v>-1800050</v>
      </c>
      <c r="F409" s="63">
        <f t="shared" si="23"/>
        <v>-1800000</v>
      </c>
      <c r="G409" s="63">
        <f t="shared" si="25"/>
        <v>-1800000</v>
      </c>
      <c r="H409" s="57" t="s">
        <v>581</v>
      </c>
    </row>
    <row r="410" spans="1:8" x14ac:dyDescent="0.25">
      <c r="A410" s="38">
        <v>5660299</v>
      </c>
      <c r="B410" s="38" t="s">
        <v>130</v>
      </c>
      <c r="C410" s="55">
        <v>2680688</v>
      </c>
      <c r="D410" s="55">
        <v>10000000</v>
      </c>
      <c r="E410" s="55">
        <f t="shared" si="24"/>
        <v>-7319312</v>
      </c>
      <c r="F410" s="63">
        <f t="shared" si="23"/>
        <v>-7319000</v>
      </c>
      <c r="G410" s="63">
        <f t="shared" si="25"/>
        <v>-7319000</v>
      </c>
      <c r="H410" s="57" t="s">
        <v>600</v>
      </c>
    </row>
    <row r="411" spans="1:8" x14ac:dyDescent="0.25">
      <c r="A411" s="38">
        <v>5660301</v>
      </c>
      <c r="B411" s="38" t="s">
        <v>131</v>
      </c>
      <c r="C411" s="55">
        <v>1699637</v>
      </c>
      <c r="D411" s="55">
        <v>9137235</v>
      </c>
      <c r="E411" s="55">
        <f t="shared" si="24"/>
        <v>-7437598</v>
      </c>
      <c r="F411" s="63">
        <f t="shared" si="23"/>
        <v>-7438000</v>
      </c>
      <c r="G411" s="63">
        <f t="shared" si="25"/>
        <v>-7438000</v>
      </c>
      <c r="H411" s="57" t="s">
        <v>581</v>
      </c>
    </row>
    <row r="412" spans="1:8" ht="30" x14ac:dyDescent="0.25">
      <c r="A412" s="38">
        <v>5660401</v>
      </c>
      <c r="B412" s="38" t="s">
        <v>132</v>
      </c>
      <c r="C412" s="55">
        <v>9764214</v>
      </c>
      <c r="D412" s="55">
        <v>37834417</v>
      </c>
      <c r="E412" s="55">
        <f t="shared" si="24"/>
        <v>-28070203</v>
      </c>
      <c r="F412" s="63">
        <f t="shared" si="23"/>
        <v>-28070000</v>
      </c>
      <c r="G412" s="63">
        <f t="shared" si="25"/>
        <v>-28070000</v>
      </c>
      <c r="H412" s="57" t="s">
        <v>601</v>
      </c>
    </row>
    <row r="413" spans="1:8" ht="30" x14ac:dyDescent="0.25">
      <c r="A413" s="38">
        <v>5660501</v>
      </c>
      <c r="B413" s="38" t="s">
        <v>133</v>
      </c>
      <c r="C413" s="55">
        <v>64868568</v>
      </c>
      <c r="D413" s="55">
        <v>73451131</v>
      </c>
      <c r="E413" s="55">
        <f t="shared" si="24"/>
        <v>-8582563</v>
      </c>
      <c r="F413" s="63">
        <f t="shared" si="23"/>
        <v>-8583000</v>
      </c>
      <c r="G413" s="61">
        <f>+ROUND(F413,-3)-500000</f>
        <v>-9083000</v>
      </c>
      <c r="H413" s="57" t="s">
        <v>602</v>
      </c>
    </row>
    <row r="414" spans="1:8" x14ac:dyDescent="0.25">
      <c r="A414" s="38">
        <v>5660601</v>
      </c>
      <c r="B414" s="38" t="s">
        <v>134</v>
      </c>
      <c r="C414" s="55">
        <v>39945</v>
      </c>
      <c r="D414" s="55">
        <v>168657</v>
      </c>
      <c r="E414" s="55">
        <f t="shared" si="24"/>
        <v>-128712</v>
      </c>
      <c r="F414" s="63">
        <f t="shared" si="23"/>
        <v>-129000</v>
      </c>
      <c r="G414" s="63">
        <f>+ROUND(F414,-3)</f>
        <v>-129000</v>
      </c>
      <c r="H414" s="57" t="s">
        <v>416</v>
      </c>
    </row>
    <row r="415" spans="1:8" x14ac:dyDescent="0.25">
      <c r="A415" s="38">
        <v>5660801</v>
      </c>
      <c r="B415" s="38" t="s">
        <v>135</v>
      </c>
      <c r="C415" s="55">
        <v>14044961</v>
      </c>
      <c r="D415" s="55">
        <v>14324644</v>
      </c>
      <c r="E415" s="55">
        <f t="shared" si="24"/>
        <v>-279683</v>
      </c>
      <c r="F415" s="63">
        <f t="shared" si="23"/>
        <v>-280000</v>
      </c>
      <c r="G415" s="63">
        <f>+ROUND(F415,-3)</f>
        <v>-280000</v>
      </c>
      <c r="H415" s="57" t="s">
        <v>603</v>
      </c>
    </row>
    <row r="416" spans="1:8" x14ac:dyDescent="0.25">
      <c r="A416" s="38">
        <v>5660901</v>
      </c>
      <c r="B416" s="38" t="s">
        <v>136</v>
      </c>
      <c r="C416" s="55">
        <v>276897</v>
      </c>
      <c r="D416" s="55">
        <v>1038350</v>
      </c>
      <c r="E416" s="55">
        <f t="shared" si="24"/>
        <v>-761453</v>
      </c>
      <c r="F416" s="63">
        <f t="shared" si="23"/>
        <v>-761000</v>
      </c>
      <c r="G416" s="63">
        <f>+ROUND(F416,-3)</f>
        <v>-761000</v>
      </c>
      <c r="H416" s="57" t="s">
        <v>581</v>
      </c>
    </row>
    <row r="417" spans="1:8" x14ac:dyDescent="0.25">
      <c r="A417" s="38">
        <v>5661001</v>
      </c>
      <c r="B417" s="38" t="s">
        <v>137</v>
      </c>
      <c r="C417" s="55">
        <v>0</v>
      </c>
      <c r="D417" s="55">
        <v>-3868999</v>
      </c>
      <c r="E417" s="55">
        <f t="shared" si="24"/>
        <v>3868999</v>
      </c>
      <c r="F417" s="63">
        <f t="shared" si="23"/>
        <v>3869000</v>
      </c>
      <c r="G417" s="63">
        <v>0</v>
      </c>
      <c r="H417" s="57" t="s">
        <v>911</v>
      </c>
    </row>
    <row r="418" spans="1:8" x14ac:dyDescent="0.25">
      <c r="A418" s="38">
        <v>5661101</v>
      </c>
      <c r="B418" s="38" t="s">
        <v>138</v>
      </c>
      <c r="C418" s="55">
        <v>0</v>
      </c>
      <c r="D418" s="55">
        <v>-3072564</v>
      </c>
      <c r="E418" s="55">
        <f t="shared" si="24"/>
        <v>3072564</v>
      </c>
      <c r="F418" s="63">
        <f t="shared" si="23"/>
        <v>3073000</v>
      </c>
      <c r="G418" s="63">
        <v>0</v>
      </c>
      <c r="H418" s="57" t="s">
        <v>912</v>
      </c>
    </row>
    <row r="419" spans="1:8" x14ac:dyDescent="0.25">
      <c r="A419" s="38">
        <v>5661201</v>
      </c>
      <c r="B419" s="38" t="s">
        <v>139</v>
      </c>
      <c r="C419" s="55">
        <v>-43089232</v>
      </c>
      <c r="D419" s="55">
        <v>-37000000</v>
      </c>
      <c r="E419" s="55">
        <f t="shared" si="24"/>
        <v>-6089232</v>
      </c>
      <c r="F419" s="63">
        <f t="shared" si="23"/>
        <v>-6089000</v>
      </c>
      <c r="G419" s="63">
        <f>+ROUND(F419,-3)</f>
        <v>-6089000</v>
      </c>
      <c r="H419" s="57" t="s">
        <v>604</v>
      </c>
    </row>
    <row r="420" spans="1:8" x14ac:dyDescent="0.25">
      <c r="A420" s="38">
        <v>5661301</v>
      </c>
      <c r="B420" s="38" t="s">
        <v>140</v>
      </c>
      <c r="C420" s="55">
        <v>-3869000</v>
      </c>
      <c r="D420" s="55">
        <v>0</v>
      </c>
      <c r="E420" s="55">
        <f t="shared" si="24"/>
        <v>-3869000</v>
      </c>
      <c r="F420" s="63">
        <f t="shared" si="23"/>
        <v>-3869000</v>
      </c>
      <c r="G420" s="63">
        <v>0</v>
      </c>
      <c r="H420" s="38" t="s">
        <v>605</v>
      </c>
    </row>
    <row r="421" spans="1:8" x14ac:dyDescent="0.25">
      <c r="A421" s="38">
        <v>5661401</v>
      </c>
      <c r="B421" s="38" t="s">
        <v>141</v>
      </c>
      <c r="C421" s="55">
        <v>-11752000</v>
      </c>
      <c r="D421" s="55">
        <v>0</v>
      </c>
      <c r="E421" s="55">
        <f t="shared" si="24"/>
        <v>-11752000</v>
      </c>
      <c r="F421" s="63">
        <f t="shared" si="23"/>
        <v>-11752000</v>
      </c>
      <c r="G421" s="63">
        <v>0</v>
      </c>
      <c r="H421" s="38" t="s">
        <v>605</v>
      </c>
    </row>
    <row r="422" spans="1:8" x14ac:dyDescent="0.25">
      <c r="A422" s="38">
        <v>5661501</v>
      </c>
      <c r="B422" s="38" t="s">
        <v>142</v>
      </c>
      <c r="C422" s="55">
        <v>0</v>
      </c>
      <c r="D422" s="55">
        <v>550000</v>
      </c>
      <c r="E422" s="55">
        <f t="shared" si="24"/>
        <v>-550000</v>
      </c>
      <c r="F422" s="63">
        <f t="shared" si="23"/>
        <v>-550000</v>
      </c>
      <c r="G422" s="63">
        <f>+ROUND(F422,-3)</f>
        <v>-550000</v>
      </c>
      <c r="H422" s="57" t="s">
        <v>583</v>
      </c>
    </row>
    <row r="423" spans="1:8" x14ac:dyDescent="0.25">
      <c r="A423" s="38">
        <v>5661601</v>
      </c>
      <c r="B423" s="38" t="s">
        <v>143</v>
      </c>
      <c r="C423" s="55">
        <v>0</v>
      </c>
      <c r="D423" s="55">
        <v>500000</v>
      </c>
      <c r="E423" s="55">
        <f t="shared" si="24"/>
        <v>-500000</v>
      </c>
      <c r="F423" s="63">
        <f t="shared" si="23"/>
        <v>-500000</v>
      </c>
      <c r="G423" s="63">
        <v>0</v>
      </c>
      <c r="H423" s="57" t="s">
        <v>606</v>
      </c>
    </row>
    <row r="424" spans="1:8" x14ac:dyDescent="0.25">
      <c r="A424" s="38">
        <v>5662201</v>
      </c>
      <c r="B424" s="38" t="s">
        <v>144</v>
      </c>
      <c r="C424" s="55">
        <v>324071</v>
      </c>
      <c r="D424" s="55">
        <v>1867271</v>
      </c>
      <c r="E424" s="55">
        <f t="shared" si="24"/>
        <v>-1543200</v>
      </c>
      <c r="F424" s="63">
        <f t="shared" si="23"/>
        <v>-1543000</v>
      </c>
      <c r="G424" s="63">
        <f>+ROUND(F424,-3)</f>
        <v>-1543000</v>
      </c>
      <c r="H424" s="57" t="s">
        <v>607</v>
      </c>
    </row>
    <row r="425" spans="1:8" ht="30" x14ac:dyDescent="0.25">
      <c r="A425" s="38">
        <v>5662301</v>
      </c>
      <c r="B425" s="38" t="s">
        <v>145</v>
      </c>
      <c r="C425" s="55">
        <v>219000</v>
      </c>
      <c r="D425" s="55">
        <v>0</v>
      </c>
      <c r="E425" s="55">
        <f t="shared" si="24"/>
        <v>219000</v>
      </c>
      <c r="F425" s="63">
        <f t="shared" si="23"/>
        <v>219000</v>
      </c>
      <c r="G425" s="63">
        <f>+ROUND(F425,-3)</f>
        <v>219000</v>
      </c>
      <c r="H425" s="59" t="s">
        <v>608</v>
      </c>
    </row>
    <row r="426" spans="1:8" ht="45" x14ac:dyDescent="0.25">
      <c r="A426" s="38">
        <v>5662401</v>
      </c>
      <c r="B426" s="38" t="s">
        <v>146</v>
      </c>
      <c r="C426" s="55">
        <v>1968992</v>
      </c>
      <c r="D426" s="55">
        <v>0</v>
      </c>
      <c r="E426" s="55">
        <f t="shared" si="24"/>
        <v>1968992</v>
      </c>
      <c r="F426" s="63">
        <f t="shared" si="23"/>
        <v>1969000</v>
      </c>
      <c r="G426" s="61"/>
      <c r="H426" s="57" t="s">
        <v>609</v>
      </c>
    </row>
    <row r="427" spans="1:8" x14ac:dyDescent="0.25">
      <c r="A427" s="38"/>
      <c r="B427" s="38"/>
      <c r="C427" s="38"/>
      <c r="D427" s="38"/>
      <c r="E427" s="66">
        <f>+SUM(E3:E426)</f>
        <v>-339359443</v>
      </c>
      <c r="F427" s="66">
        <f>+SUM(F3:F426)</f>
        <v>-339361000</v>
      </c>
      <c r="G427" s="66">
        <f>+SUM(G3:G426)</f>
        <v>-317982000</v>
      </c>
      <c r="H427" s="67"/>
    </row>
    <row r="428" spans="1:8" x14ac:dyDescent="0.25">
      <c r="E428" s="50"/>
      <c r="F428" s="51"/>
      <c r="G428" s="53"/>
    </row>
    <row r="429" spans="1:8" x14ac:dyDescent="0.25">
      <c r="E429" s="52"/>
      <c r="F429" s="51"/>
      <c r="G429" s="3">
        <v>363314041</v>
      </c>
      <c r="H429" s="50" t="s">
        <v>939</v>
      </c>
    </row>
    <row r="430" spans="1:8" x14ac:dyDescent="0.25">
      <c r="G430" s="73">
        <f>-G427</f>
        <v>317982000</v>
      </c>
      <c r="H430" s="50" t="s">
        <v>938</v>
      </c>
    </row>
    <row r="431" spans="1:8" x14ac:dyDescent="0.25">
      <c r="G431" s="72">
        <f>+ROUND(G429-G430,-3)</f>
        <v>45332000</v>
      </c>
      <c r="H431" s="50" t="s">
        <v>876</v>
      </c>
    </row>
    <row r="432" spans="1:8" x14ac:dyDescent="0.25">
      <c r="G432" s="2"/>
      <c r="H432" s="2"/>
    </row>
    <row r="433" spans="7:8" x14ac:dyDescent="0.25">
      <c r="G433" s="54"/>
      <c r="H433" s="53"/>
    </row>
    <row r="434" spans="7:8" x14ac:dyDescent="0.25">
      <c r="G434" s="2"/>
      <c r="H434" s="2"/>
    </row>
  </sheetData>
  <autoFilter ref="A2:H427" xr:uid="{A60E9870-AAFC-4855-A258-FB221091F6DE}">
    <sortState xmlns:xlrd2="http://schemas.microsoft.com/office/spreadsheetml/2017/richdata2" ref="A3:H317">
      <sortCondition sortBy="cellColor" ref="B2:B317" dxfId="4"/>
    </sortState>
  </autoFilter>
  <phoneticPr fontId="1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18E9-B640-44E9-873F-5AACEA237E75}">
  <sheetPr codeName="Ark11">
    <tabColor rgb="FFFFFF00"/>
  </sheetPr>
  <dimension ref="A1:BH858"/>
  <sheetViews>
    <sheetView zoomScaleNormal="100" workbookViewId="0">
      <pane ySplit="3" topLeftCell="A372" activePane="bottomLeft" state="frozen"/>
      <selection activeCell="U25" sqref="U25"/>
      <selection pane="bottomLeft" activeCell="E373" sqref="E373"/>
    </sheetView>
  </sheetViews>
  <sheetFormatPr baseColWidth="10" defaultRowHeight="15" x14ac:dyDescent="0.25"/>
  <cols>
    <col min="1" max="1" width="19.140625" style="14" customWidth="1"/>
    <col min="2" max="2" width="62.140625" style="5" customWidth="1"/>
    <col min="3" max="4" width="14.42578125" style="5" bestFit="1" customWidth="1"/>
    <col min="5" max="5" width="15.5703125" style="5" customWidth="1"/>
    <col min="6" max="6" width="15.5703125" style="7" customWidth="1"/>
    <col min="7" max="7" width="68.42578125" style="5" customWidth="1"/>
    <col min="8" max="10" width="11.42578125" style="5"/>
    <col min="11" max="11" width="14.42578125" style="5" bestFit="1" customWidth="1"/>
    <col min="12" max="13" width="11.42578125" style="5"/>
    <col min="14" max="14" width="12.42578125" style="5" bestFit="1" customWidth="1"/>
    <col min="15" max="59" width="11.42578125" style="5"/>
    <col min="60" max="60" width="12.140625" style="5" bestFit="1" customWidth="1"/>
    <col min="61" max="16384" width="11.42578125" style="5"/>
  </cols>
  <sheetData>
    <row r="1" spans="1:23" ht="23.25" x14ac:dyDescent="0.35">
      <c r="A1" s="4" t="s">
        <v>437</v>
      </c>
      <c r="D1" s="6"/>
    </row>
    <row r="3" spans="1:23" ht="47.25" x14ac:dyDescent="0.25">
      <c r="A3" s="8" t="s">
        <v>438</v>
      </c>
      <c r="B3" s="9" t="s">
        <v>405</v>
      </c>
      <c r="C3" s="10" t="s">
        <v>1</v>
      </c>
      <c r="D3" s="10" t="s">
        <v>439</v>
      </c>
      <c r="E3" s="11" t="s">
        <v>440</v>
      </c>
      <c r="F3" s="12" t="s">
        <v>403</v>
      </c>
      <c r="G3" s="13" t="s">
        <v>404</v>
      </c>
    </row>
    <row r="4" spans="1:23" s="14" customFormat="1" x14ac:dyDescent="0.25">
      <c r="A4" s="14">
        <v>1000201</v>
      </c>
      <c r="B4" s="15" t="str">
        <f>VLOOKUP(A4,'[1]Visma 15.02.21'!$A$1:$H$1060,5,FALSE)</f>
        <v>Hjertestartere (HJS)</v>
      </c>
      <c r="C4" s="16">
        <f>VLOOKUP(A4,'[1]Visma 15.02.21'!$A$1:$H$1060,6,FALSE)</f>
        <v>29500</v>
      </c>
      <c r="D4" s="16">
        <f>VLOOKUP(A4,'[1]Visma 15.02.21'!$A$1:$H$1060,7,FALSE)</f>
        <v>28000</v>
      </c>
      <c r="E4" s="17">
        <f t="shared" ref="E4:E67" si="0">D4-C4</f>
        <v>-1500</v>
      </c>
      <c r="F4" s="17"/>
      <c r="G4" s="18" t="s">
        <v>441</v>
      </c>
      <c r="H4" s="19"/>
      <c r="I4" s="19"/>
      <c r="J4" s="5"/>
      <c r="K4" s="5"/>
      <c r="L4" s="5"/>
      <c r="M4" s="5"/>
      <c r="N4" s="5"/>
      <c r="O4" s="5"/>
      <c r="P4" s="5"/>
      <c r="Q4" s="5"/>
      <c r="R4" s="5"/>
      <c r="S4" s="5"/>
      <c r="T4" s="5"/>
      <c r="U4" s="5"/>
      <c r="V4" s="5"/>
      <c r="W4" s="20"/>
    </row>
    <row r="5" spans="1:23" s="14" customFormat="1" x14ac:dyDescent="0.25">
      <c r="A5" s="14">
        <v>1000301</v>
      </c>
      <c r="B5" s="15" t="str">
        <f>VLOOKUP(A5,'[1]Visma 15.02.21'!$A$1:$H$1060,5,FALSE)</f>
        <v>Ladestasjon elbil (LEB)</v>
      </c>
      <c r="C5" s="16">
        <f>VLOOKUP(A5,'[1]Visma 15.02.21'!$A$1:$H$1060,6,FALSE)</f>
        <v>31173</v>
      </c>
      <c r="D5" s="16">
        <f>VLOOKUP(A5,'[1]Visma 15.02.21'!$A$1:$H$1060,7,FALSE)</f>
        <v>31000</v>
      </c>
      <c r="E5" s="17">
        <f t="shared" si="0"/>
        <v>-173</v>
      </c>
      <c r="F5" s="17"/>
      <c r="G5" s="18" t="s">
        <v>441</v>
      </c>
      <c r="H5" s="19"/>
      <c r="I5" s="19"/>
      <c r="J5" s="5"/>
      <c r="K5" s="5"/>
      <c r="L5" s="5"/>
      <c r="M5" s="5"/>
      <c r="N5" s="5"/>
      <c r="O5" s="5"/>
      <c r="P5" s="5"/>
      <c r="Q5" s="5"/>
      <c r="R5" s="5"/>
      <c r="S5" s="5"/>
      <c r="T5" s="5"/>
      <c r="U5" s="5"/>
      <c r="V5" s="5"/>
      <c r="W5" s="20"/>
    </row>
    <row r="6" spans="1:23" s="14" customFormat="1" x14ac:dyDescent="0.25">
      <c r="A6" s="14">
        <v>1000401</v>
      </c>
      <c r="B6" s="20" t="str">
        <f>VLOOKUP(A6,'[1]Visma 15.02.21'!$A$1:$H$1060,5,FALSE)</f>
        <v>Bredbånd og mobilnett (BMN)</v>
      </c>
      <c r="C6" s="16">
        <f>VLOOKUP(A6,'[1]Visma 15.02.21'!$A$1:$H$1060,6,FALSE)</f>
        <v>7198133</v>
      </c>
      <c r="D6" s="16">
        <f>VLOOKUP(A6,'[1]Visma 15.02.21'!$A$1:$H$1060,7,FALSE)</f>
        <v>13000000</v>
      </c>
      <c r="E6" s="17">
        <f t="shared" si="0"/>
        <v>5801867</v>
      </c>
      <c r="F6" s="17">
        <f>E6</f>
        <v>5801867</v>
      </c>
      <c r="G6" s="21" t="s">
        <v>408</v>
      </c>
      <c r="H6" s="19"/>
      <c r="I6" s="19"/>
      <c r="J6" s="5"/>
      <c r="K6" s="5"/>
      <c r="L6" s="5"/>
      <c r="M6" s="5"/>
      <c r="N6" s="5"/>
      <c r="O6" s="5"/>
      <c r="P6" s="5"/>
      <c r="Q6" s="5"/>
      <c r="R6" s="5"/>
      <c r="S6" s="5"/>
      <c r="T6" s="5"/>
      <c r="U6" s="5"/>
      <c r="V6" s="5"/>
      <c r="W6" s="20"/>
    </row>
    <row r="7" spans="1:23" s="14" customFormat="1" ht="75" x14ac:dyDescent="0.25">
      <c r="A7" s="22">
        <v>1105099</v>
      </c>
      <c r="B7" s="23" t="str">
        <f>VLOOKUP(A7,'[1]Visma 15.02.21'!$A$1:$H$1060,5,FALSE)</f>
        <v>Egenkap innskudd KLP</v>
      </c>
      <c r="C7" s="24">
        <f>VLOOKUP(A7,'[1]Visma 15.02.21'!$A$1:$H$1060,6,FALSE)</f>
        <v>2526265</v>
      </c>
      <c r="D7" s="24">
        <f>VLOOKUP(A7,'[1]Visma 15.02.21'!$A$1:$H$1060,7,FALSE)</f>
        <v>0</v>
      </c>
      <c r="E7" s="25">
        <f t="shared" si="0"/>
        <v>-2526265</v>
      </c>
      <c r="F7" s="25">
        <v>0</v>
      </c>
      <c r="G7" s="26" t="s">
        <v>442</v>
      </c>
      <c r="H7" s="19"/>
      <c r="I7" s="19"/>
      <c r="J7" s="5"/>
      <c r="K7" s="5"/>
      <c r="L7" s="5"/>
      <c r="M7" s="5"/>
      <c r="N7" s="5"/>
      <c r="O7" s="5"/>
      <c r="P7" s="5"/>
      <c r="Q7" s="5"/>
      <c r="R7" s="5"/>
      <c r="S7" s="5"/>
      <c r="T7" s="5"/>
      <c r="U7" s="5"/>
      <c r="V7" s="5"/>
      <c r="W7" s="20"/>
    </row>
    <row r="8" spans="1:23" s="14" customFormat="1" x14ac:dyDescent="0.25">
      <c r="A8" s="22">
        <v>1105199</v>
      </c>
      <c r="B8" s="23" t="str">
        <f>VLOOKUP(A8,'[1]Visma 15.02.21'!$A$1:$H$1060,5,FALSE)</f>
        <v>Egenkap innskudd SKP</v>
      </c>
      <c r="C8" s="24">
        <f>VLOOKUP(A8,'[1]Visma 15.02.21'!$A$1:$H$1060,6,FALSE)</f>
        <v>18000000</v>
      </c>
      <c r="D8" s="24">
        <f>VLOOKUP(A8,'[1]Visma 15.02.21'!$A$1:$H$1060,7,FALSE)</f>
        <v>20300000</v>
      </c>
      <c r="E8" s="25">
        <f t="shared" si="0"/>
        <v>2300000</v>
      </c>
      <c r="F8" s="25">
        <v>0</v>
      </c>
      <c r="G8" s="26" t="s">
        <v>443</v>
      </c>
      <c r="H8" s="19"/>
      <c r="I8" s="19"/>
      <c r="J8" s="5"/>
      <c r="K8" s="5"/>
      <c r="L8" s="5"/>
      <c r="M8" s="5"/>
      <c r="N8" s="5"/>
      <c r="O8" s="5"/>
      <c r="P8" s="5"/>
      <c r="Q8" s="5"/>
      <c r="R8" s="5"/>
      <c r="S8" s="5"/>
      <c r="T8" s="5"/>
      <c r="U8" s="5"/>
      <c r="V8" s="5"/>
      <c r="W8" s="20"/>
    </row>
    <row r="9" spans="1:23" s="14" customFormat="1" x14ac:dyDescent="0.25">
      <c r="A9" s="14">
        <v>1200601</v>
      </c>
      <c r="B9" s="20" t="str">
        <f>VLOOKUP(A9,'[1]Visma 15.02.21'!$A$1:$H$1060,5,FALSE)</f>
        <v>Øyren sentrumsutvikling (ØSU)</v>
      </c>
      <c r="C9" s="16">
        <f>VLOOKUP(A9,'[1]Visma 15.02.21'!$A$1:$H$1060,6,FALSE)</f>
        <v>494064</v>
      </c>
      <c r="D9" s="16">
        <f>VLOOKUP(A9,'[1]Visma 15.02.21'!$A$1:$H$1060,7,FALSE)</f>
        <v>569000</v>
      </c>
      <c r="E9" s="17">
        <f t="shared" si="0"/>
        <v>74936</v>
      </c>
      <c r="F9" s="17">
        <f t="shared" ref="F9:F28" si="1">E9</f>
        <v>74936</v>
      </c>
      <c r="G9" s="21" t="s">
        <v>408</v>
      </c>
      <c r="H9" s="19"/>
      <c r="I9" s="19"/>
      <c r="J9" s="5"/>
      <c r="K9" s="5"/>
      <c r="L9" s="5"/>
      <c r="M9" s="5"/>
      <c r="N9" s="5"/>
      <c r="O9" s="5"/>
      <c r="P9" s="5"/>
      <c r="Q9" s="5"/>
      <c r="R9" s="5"/>
      <c r="S9" s="5"/>
      <c r="T9" s="5"/>
      <c r="U9" s="5"/>
      <c r="V9" s="5"/>
      <c r="W9" s="20"/>
    </row>
    <row r="10" spans="1:23" s="14" customFormat="1" x14ac:dyDescent="0.25">
      <c r="A10" s="14">
        <v>1200949</v>
      </c>
      <c r="B10" s="20" t="str">
        <f>VLOOKUP(A10,'[1]Visma 15.02.21'!$A$1:$H$1060,5,FALSE)</f>
        <v>Lisenser IT</v>
      </c>
      <c r="C10" s="16">
        <f>VLOOKUP(A10,'[1]Visma 15.02.21'!$A$1:$H$1060,6,FALSE)</f>
        <v>1025208</v>
      </c>
      <c r="D10" s="16">
        <f>VLOOKUP(A10,'[1]Visma 15.02.21'!$A$1:$H$1060,7,FALSE)</f>
        <v>1055000</v>
      </c>
      <c r="E10" s="17">
        <f t="shared" si="0"/>
        <v>29792</v>
      </c>
      <c r="F10" s="17">
        <f t="shared" si="1"/>
        <v>29792</v>
      </c>
      <c r="G10" s="21" t="s">
        <v>408</v>
      </c>
      <c r="H10" s="19"/>
      <c r="I10" s="19"/>
      <c r="J10" s="5"/>
      <c r="K10" s="5"/>
      <c r="L10" s="5"/>
      <c r="M10" s="5"/>
      <c r="N10" s="5"/>
      <c r="O10" s="5"/>
      <c r="P10" s="5"/>
      <c r="Q10" s="5"/>
      <c r="R10" s="5"/>
      <c r="S10" s="5"/>
      <c r="T10" s="5"/>
      <c r="U10" s="5"/>
      <c r="V10" s="5"/>
      <c r="W10" s="20"/>
    </row>
    <row r="11" spans="1:23" s="14" customFormat="1" x14ac:dyDescent="0.25">
      <c r="A11" s="14">
        <v>1200999</v>
      </c>
      <c r="B11" s="20" t="str">
        <f>VLOOKUP(A11,'[1]Visma 15.02.21'!$A$1:$H$1060,5,FALSE)</f>
        <v>Investeringer IKT</v>
      </c>
      <c r="C11" s="16">
        <f>VLOOKUP(A11,'[1]Visma 15.02.21'!$A$1:$H$1060,6,FALSE)+6788</f>
        <v>2211381</v>
      </c>
      <c r="D11" s="16">
        <f>VLOOKUP(A11,'[1]Visma 15.02.21'!$A$1:$H$1060,7,FALSE)+572000</f>
        <v>2087000</v>
      </c>
      <c r="E11" s="17">
        <f t="shared" si="0"/>
        <v>-124381</v>
      </c>
      <c r="F11" s="17">
        <f t="shared" si="1"/>
        <v>-124381</v>
      </c>
      <c r="G11" s="21" t="s">
        <v>444</v>
      </c>
      <c r="H11" s="19"/>
      <c r="I11" s="19"/>
      <c r="J11" s="5"/>
      <c r="K11" s="5"/>
      <c r="L11" s="5"/>
      <c r="M11" s="5"/>
      <c r="N11" s="5"/>
      <c r="O11" s="5"/>
      <c r="P11" s="5"/>
      <c r="Q11" s="5"/>
      <c r="R11" s="5"/>
      <c r="S11" s="5"/>
      <c r="T11" s="5"/>
      <c r="U11" s="5"/>
      <c r="V11" s="5"/>
      <c r="W11" s="20"/>
    </row>
    <row r="12" spans="1:23" s="14" customFormat="1" x14ac:dyDescent="0.25">
      <c r="A12" s="14">
        <v>1201099</v>
      </c>
      <c r="B12" s="20" t="str">
        <f>VLOOKUP(A12,'[1]Visma 15.02.21'!$A$1:$H$1060,5,FALSE)</f>
        <v>Oppgradering av EpiServer</v>
      </c>
      <c r="C12" s="16">
        <f>VLOOKUP(A12,'[1]Visma 15.02.21'!$A$1:$H$1060,6,FALSE)</f>
        <v>0</v>
      </c>
      <c r="D12" s="16">
        <f>VLOOKUP(A12,'[1]Visma 15.02.21'!$A$1:$H$1060,7,FALSE)</f>
        <v>140000</v>
      </c>
      <c r="E12" s="17">
        <f t="shared" si="0"/>
        <v>140000</v>
      </c>
      <c r="F12" s="17">
        <f t="shared" si="1"/>
        <v>140000</v>
      </c>
      <c r="G12" s="21" t="s">
        <v>445</v>
      </c>
      <c r="H12" s="19"/>
      <c r="I12" s="19"/>
      <c r="J12" s="5"/>
      <c r="K12" s="5"/>
      <c r="L12" s="5"/>
      <c r="M12" s="5"/>
      <c r="N12" s="5"/>
      <c r="O12" s="5"/>
      <c r="P12" s="5"/>
      <c r="Q12" s="5"/>
      <c r="R12" s="5"/>
      <c r="S12" s="5"/>
      <c r="T12" s="5"/>
      <c r="U12" s="5"/>
      <c r="V12" s="5"/>
      <c r="W12" s="20"/>
    </row>
    <row r="13" spans="1:23" s="14" customFormat="1" ht="30" x14ac:dyDescent="0.25">
      <c r="A13" s="14">
        <v>1201101</v>
      </c>
      <c r="B13" s="20" t="str">
        <f>VLOOKUP(A13,'[1]Visma 15.02.21'!$A$1:$H$1060,5,FALSE)</f>
        <v>Inn-Digi - Prosessoptimalisering og kontinuerlig forbedring</v>
      </c>
      <c r="C13" s="16">
        <f>VLOOKUP(A13,'[1]Visma 15.02.21'!$A$1:$H$1060,6,FALSE)</f>
        <v>1088181</v>
      </c>
      <c r="D13" s="16">
        <f>VLOOKUP(A13,'[1]Visma 15.02.21'!$A$1:$H$1060,7,FALSE)</f>
        <v>0</v>
      </c>
      <c r="E13" s="17">
        <f t="shared" si="0"/>
        <v>-1088181</v>
      </c>
      <c r="F13" s="17">
        <f t="shared" si="1"/>
        <v>-1088181</v>
      </c>
      <c r="G13" s="21" t="s">
        <v>446</v>
      </c>
      <c r="H13" s="19" t="s">
        <v>411</v>
      </c>
      <c r="I13" s="19"/>
      <c r="J13" s="5"/>
      <c r="K13" s="5"/>
      <c r="L13" s="5"/>
      <c r="M13" s="5"/>
      <c r="N13" s="5"/>
      <c r="O13" s="5"/>
      <c r="P13" s="5"/>
      <c r="Q13" s="5"/>
      <c r="R13" s="5"/>
      <c r="S13" s="5"/>
      <c r="T13" s="5"/>
      <c r="U13" s="5"/>
      <c r="V13" s="5"/>
      <c r="W13" s="20"/>
    </row>
    <row r="14" spans="1:23" s="14" customFormat="1" x14ac:dyDescent="0.25">
      <c r="A14" s="14">
        <v>1202199</v>
      </c>
      <c r="B14" s="20" t="str">
        <f>VLOOKUP(A14,'[1]Visma 15.02.21'!$A$1:$H$1060,5,FALSE)</f>
        <v>Nettverk-kommune felles</v>
      </c>
      <c r="C14" s="16">
        <f>VLOOKUP(A14,'[1]Visma 15.02.21'!$A$1:$H$1060,6,FALSE)</f>
        <v>3119694</v>
      </c>
      <c r="D14" s="16">
        <f>VLOOKUP(A14,'[1]Visma 15.02.21'!$A$1:$H$1060,7,FALSE)</f>
        <v>2941000</v>
      </c>
      <c r="E14" s="17">
        <f t="shared" si="0"/>
        <v>-178694</v>
      </c>
      <c r="F14" s="17">
        <f t="shared" si="1"/>
        <v>-178694</v>
      </c>
      <c r="G14" s="21" t="s">
        <v>444</v>
      </c>
      <c r="H14" s="19"/>
      <c r="I14" s="19"/>
      <c r="J14" s="5"/>
      <c r="K14" s="5"/>
      <c r="L14" s="5"/>
      <c r="M14" s="5"/>
      <c r="N14" s="5"/>
      <c r="O14" s="5"/>
      <c r="P14" s="5"/>
      <c r="Q14" s="5"/>
      <c r="R14" s="5"/>
      <c r="S14" s="5"/>
      <c r="T14" s="5"/>
      <c r="U14" s="5"/>
      <c r="V14" s="5"/>
      <c r="W14" s="20"/>
    </row>
    <row r="15" spans="1:23" s="14" customFormat="1" x14ac:dyDescent="0.25">
      <c r="A15" s="14">
        <v>1203499</v>
      </c>
      <c r="B15" s="20" t="str">
        <f>VLOOKUP(A15,'[1]Visma 15.02.21'!$A$1:$H$1060,5,FALSE)</f>
        <v>Nettverksutstyr i nytt rådhus</v>
      </c>
      <c r="C15" s="16">
        <f>VLOOKUP(A15,'[1]Visma 15.02.21'!$A$1:$H$1060,6,FALSE)</f>
        <v>103410</v>
      </c>
      <c r="D15" s="16">
        <f>VLOOKUP(A15,'[1]Visma 15.02.21'!$A$1:$H$1060,7,FALSE)</f>
        <v>200000</v>
      </c>
      <c r="E15" s="17">
        <f t="shared" si="0"/>
        <v>96590</v>
      </c>
      <c r="F15" s="17">
        <f t="shared" si="1"/>
        <v>96590</v>
      </c>
      <c r="G15" s="21" t="s">
        <v>408</v>
      </c>
      <c r="H15" s="19"/>
      <c r="I15" s="19"/>
      <c r="J15" s="5"/>
      <c r="K15" s="5"/>
      <c r="L15" s="5"/>
      <c r="M15" s="5"/>
      <c r="N15" s="5"/>
      <c r="O15" s="5"/>
      <c r="P15" s="5"/>
      <c r="Q15" s="5"/>
      <c r="R15" s="5"/>
      <c r="S15" s="5"/>
      <c r="T15" s="5"/>
      <c r="U15" s="5"/>
      <c r="V15" s="5"/>
      <c r="W15" s="20"/>
    </row>
    <row r="16" spans="1:23" s="14" customFormat="1" x14ac:dyDescent="0.25">
      <c r="A16" s="14">
        <v>1203999</v>
      </c>
      <c r="B16" s="20" t="str">
        <f>VLOOKUP(A16,'[1]Visma 15.02.21'!$A$1:$H$1060,5,FALSE)</f>
        <v>Mobilbestilling</v>
      </c>
      <c r="C16" s="16">
        <f>VLOOKUP(A16,'[1]Visma 15.02.21'!$A$1:$H$1060,6,FALSE)</f>
        <v>0</v>
      </c>
      <c r="D16" s="16">
        <f>VLOOKUP(A16,'[1]Visma 15.02.21'!$A$1:$H$1060,7,FALSE)</f>
        <v>14000</v>
      </c>
      <c r="E16" s="17">
        <f t="shared" si="0"/>
        <v>14000</v>
      </c>
      <c r="F16" s="17">
        <f t="shared" si="1"/>
        <v>14000</v>
      </c>
      <c r="G16" s="21" t="s">
        <v>445</v>
      </c>
      <c r="H16" s="19"/>
      <c r="I16" s="19"/>
      <c r="J16" s="5"/>
      <c r="K16" s="5"/>
      <c r="L16" s="5"/>
      <c r="M16" s="5"/>
      <c r="N16" s="5"/>
      <c r="O16" s="5"/>
      <c r="P16" s="5"/>
      <c r="Q16" s="5"/>
      <c r="R16" s="5"/>
      <c r="S16" s="5"/>
      <c r="T16" s="5"/>
      <c r="U16" s="5"/>
      <c r="V16" s="5"/>
      <c r="W16" s="20"/>
    </row>
    <row r="17" spans="1:23" s="14" customFormat="1" x14ac:dyDescent="0.25">
      <c r="A17" s="14">
        <v>1204399</v>
      </c>
      <c r="B17" s="15" t="str">
        <f>VLOOKUP(A17,'[1]Visma 15.02.21'!$A$1:$H$1060,5,FALSE)</f>
        <v>Ny sentral brannmur</v>
      </c>
      <c r="C17" s="16">
        <f>VLOOKUP(A17,'[1]Visma 15.02.21'!$A$1:$H$1060,6,FALSE)</f>
        <v>147000</v>
      </c>
      <c r="D17" s="16">
        <f>VLOOKUP(A17,'[1]Visma 15.02.21'!$A$1:$H$1060,7,FALSE)</f>
        <v>147000</v>
      </c>
      <c r="E17" s="17">
        <f t="shared" si="0"/>
        <v>0</v>
      </c>
      <c r="F17" s="17">
        <f t="shared" si="1"/>
        <v>0</v>
      </c>
      <c r="G17" s="18" t="s">
        <v>409</v>
      </c>
      <c r="H17" s="19"/>
      <c r="I17" s="19"/>
      <c r="J17" s="5"/>
      <c r="K17" s="5"/>
      <c r="L17" s="5"/>
      <c r="M17" s="5"/>
      <c r="N17" s="5"/>
      <c r="O17" s="5"/>
      <c r="P17" s="5"/>
      <c r="Q17" s="5"/>
      <c r="R17" s="5"/>
      <c r="S17" s="5"/>
      <c r="T17" s="5"/>
      <c r="U17" s="5"/>
      <c r="V17" s="5"/>
      <c r="W17" s="20"/>
    </row>
    <row r="18" spans="1:23" s="14" customFormat="1" x14ac:dyDescent="0.25">
      <c r="A18" s="14">
        <v>1204899</v>
      </c>
      <c r="B18" s="20" t="str">
        <f>VLOOKUP(A18,'[1]Visma 15.02.21'!$A$1:$H$1060,5,FALSE)</f>
        <v>Nytt utstyr for elektronisk løsning for politiske dokumenter</v>
      </c>
      <c r="C18" s="16">
        <f>VLOOKUP(A18,'[1]Visma 15.02.21'!$A$1:$H$1060,6,FALSE)</f>
        <v>0</v>
      </c>
      <c r="D18" s="16">
        <f>VLOOKUP(A18,'[1]Visma 15.02.21'!$A$1:$H$1060,7,FALSE)</f>
        <v>631000</v>
      </c>
      <c r="E18" s="17">
        <f t="shared" si="0"/>
        <v>631000</v>
      </c>
      <c r="F18" s="17">
        <f t="shared" si="1"/>
        <v>631000</v>
      </c>
      <c r="G18" s="21" t="s">
        <v>445</v>
      </c>
      <c r="H18" s="19"/>
      <c r="I18" s="19"/>
      <c r="J18" s="5"/>
      <c r="K18" s="5"/>
      <c r="L18" s="5"/>
      <c r="M18" s="5"/>
      <c r="N18" s="5"/>
      <c r="O18" s="5"/>
      <c r="P18" s="5"/>
      <c r="Q18" s="5"/>
      <c r="R18" s="5"/>
      <c r="S18" s="5"/>
      <c r="T18" s="5"/>
      <c r="U18" s="5"/>
      <c r="V18" s="5"/>
      <c r="W18" s="20"/>
    </row>
    <row r="19" spans="1:23" s="14" customFormat="1" x14ac:dyDescent="0.25">
      <c r="A19" s="14">
        <v>1205199</v>
      </c>
      <c r="B19" s="20" t="str">
        <f>VLOOKUP(A19,'[1]Visma 15.02.21'!$A$1:$H$1060,5,FALSE)</f>
        <v>Et mer fleksibelt dokumenthåndteringssystem</v>
      </c>
      <c r="C19" s="16">
        <f>VLOOKUP(A19,'[1]Visma 15.02.21'!$A$1:$H$1060,6,FALSE)</f>
        <v>92659</v>
      </c>
      <c r="D19" s="16">
        <f>VLOOKUP(A19,'[1]Visma 15.02.21'!$A$1:$H$1060,7,FALSE)</f>
        <v>250000</v>
      </c>
      <c r="E19" s="17">
        <f t="shared" si="0"/>
        <v>157341</v>
      </c>
      <c r="F19" s="17">
        <f t="shared" si="1"/>
        <v>157341</v>
      </c>
      <c r="G19" s="21" t="s">
        <v>408</v>
      </c>
      <c r="H19" s="19"/>
      <c r="I19" s="19"/>
      <c r="J19" s="5"/>
      <c r="K19" s="5"/>
      <c r="L19" s="5"/>
      <c r="M19" s="5"/>
      <c r="N19" s="5"/>
      <c r="O19" s="5"/>
      <c r="P19" s="5"/>
      <c r="Q19" s="5"/>
      <c r="R19" s="5"/>
      <c r="S19" s="5"/>
      <c r="T19" s="5"/>
      <c r="U19" s="5"/>
      <c r="V19" s="5"/>
      <c r="W19" s="20"/>
    </row>
    <row r="20" spans="1:23" s="14" customFormat="1" x14ac:dyDescent="0.25">
      <c r="A20" s="14">
        <v>1205399</v>
      </c>
      <c r="B20" s="20" t="str">
        <f>VLOOKUP(A20,'[1]Visma 15.02.21'!$A$1:$H$1060,5,FALSE)</f>
        <v>Ladepunkt El-biler for tjenestebiler</v>
      </c>
      <c r="C20" s="16">
        <f>VLOOKUP(A20,'[1]Visma 15.02.21'!$A$1:$H$1060,6,FALSE)</f>
        <v>1546953</v>
      </c>
      <c r="D20" s="16">
        <f>VLOOKUP(A20,'[1]Visma 15.02.21'!$A$1:$H$1060,7,FALSE)</f>
        <v>3500000</v>
      </c>
      <c r="E20" s="17">
        <f t="shared" si="0"/>
        <v>1953047</v>
      </c>
      <c r="F20" s="17">
        <f t="shared" si="1"/>
        <v>1953047</v>
      </c>
      <c r="G20" s="21" t="s">
        <v>408</v>
      </c>
      <c r="H20" s="19"/>
      <c r="I20" s="19"/>
      <c r="J20" s="5"/>
      <c r="K20" s="5"/>
      <c r="L20" s="5"/>
      <c r="M20" s="5"/>
      <c r="N20" s="5"/>
      <c r="O20" s="5"/>
      <c r="P20" s="5"/>
      <c r="Q20" s="5"/>
      <c r="R20" s="5"/>
      <c r="S20" s="5"/>
      <c r="T20" s="5"/>
      <c r="U20" s="5"/>
      <c r="V20" s="5"/>
      <c r="W20" s="20"/>
    </row>
    <row r="21" spans="1:23" s="14" customFormat="1" ht="30" x14ac:dyDescent="0.25">
      <c r="A21" s="14">
        <v>1205499</v>
      </c>
      <c r="B21" s="15" t="str">
        <f>VLOOKUP(A21,'[1]Visma 15.02.21'!$A$1:$H$1060,5,FALSE)</f>
        <v>Teknisk utstyr for videoproduksjon i møterom for politiske møter</v>
      </c>
      <c r="C21" s="16">
        <v>441420</v>
      </c>
      <c r="D21" s="16">
        <f>VLOOKUP(A21,'[1]Visma 15.02.21'!$A$1:$H$1060,7,FALSE)</f>
        <v>375000</v>
      </c>
      <c r="E21" s="17">
        <f t="shared" si="0"/>
        <v>-66420</v>
      </c>
      <c r="F21" s="17">
        <f t="shared" si="1"/>
        <v>-66420</v>
      </c>
      <c r="G21" s="18" t="s">
        <v>447</v>
      </c>
      <c r="H21" s="19" t="s">
        <v>411</v>
      </c>
      <c r="I21" s="19"/>
      <c r="J21" s="5"/>
      <c r="K21" s="5"/>
      <c r="L21" s="5"/>
      <c r="M21" s="5"/>
      <c r="N21" s="5"/>
      <c r="O21" s="5"/>
      <c r="P21" s="5"/>
      <c r="Q21" s="5"/>
      <c r="R21" s="5"/>
      <c r="S21" s="5"/>
      <c r="T21" s="5"/>
      <c r="U21" s="5"/>
      <c r="V21" s="5"/>
      <c r="W21" s="20"/>
    </row>
    <row r="22" spans="1:23" s="14" customFormat="1" x14ac:dyDescent="0.25">
      <c r="A22" s="14">
        <v>1500199</v>
      </c>
      <c r="B22" s="20" t="str">
        <f>VLOOKUP(A22,'[1]Visma 15.02.21'!$A$1:$H$1060,5,FALSE)</f>
        <v>Varatun parsellhager,  budsjett</v>
      </c>
      <c r="C22" s="16">
        <v>205021</v>
      </c>
      <c r="D22" s="16">
        <f>VLOOKUP(A22,'[1]Visma 15.02.21'!$A$1:$H$1060,7,FALSE)</f>
        <v>325000</v>
      </c>
      <c r="E22" s="17">
        <f t="shared" si="0"/>
        <v>119979</v>
      </c>
      <c r="F22" s="17">
        <f t="shared" si="1"/>
        <v>119979</v>
      </c>
      <c r="G22" s="21" t="s">
        <v>408</v>
      </c>
      <c r="H22" s="19"/>
      <c r="I22" s="19"/>
      <c r="J22" s="5"/>
      <c r="K22" s="5"/>
      <c r="L22" s="5"/>
      <c r="M22" s="5"/>
      <c r="N22" s="5"/>
      <c r="O22" s="5"/>
      <c r="P22" s="5"/>
      <c r="Q22" s="5"/>
      <c r="R22" s="5"/>
      <c r="S22" s="5"/>
      <c r="T22" s="5"/>
      <c r="U22" s="5"/>
      <c r="V22" s="5"/>
      <c r="W22" s="20"/>
    </row>
    <row r="23" spans="1:23" s="14" customFormat="1" x14ac:dyDescent="0.25">
      <c r="A23" s="14">
        <v>1500201</v>
      </c>
      <c r="B23" s="20" t="str">
        <f>VLOOKUP(A23,'[1]Visma 15.02.21'!$A$1:$H$1060,5,FALSE)</f>
        <v>Kinokino sal 1 oppgradering</v>
      </c>
      <c r="C23" s="16">
        <f>VLOOKUP(A23,'[1]Visma 15.02.21'!$A$1:$H$1060,6,FALSE)</f>
        <v>7996933</v>
      </c>
      <c r="D23" s="16">
        <f>VLOOKUP(A23,'[1]Visma 15.02.21'!$A$1:$H$1060,7,FALSE)</f>
        <v>11000000</v>
      </c>
      <c r="E23" s="17">
        <f t="shared" si="0"/>
        <v>3003067</v>
      </c>
      <c r="F23" s="17">
        <f t="shared" si="1"/>
        <v>3003067</v>
      </c>
      <c r="G23" s="21" t="s">
        <v>408</v>
      </c>
      <c r="H23" s="19"/>
      <c r="I23" s="19"/>
      <c r="J23" s="5"/>
      <c r="K23" s="5"/>
      <c r="L23" s="5"/>
      <c r="M23" s="5"/>
      <c r="N23" s="5"/>
      <c r="O23" s="5"/>
      <c r="P23" s="5"/>
      <c r="Q23" s="5"/>
      <c r="R23" s="5"/>
      <c r="S23" s="5"/>
      <c r="T23" s="5"/>
      <c r="U23" s="5"/>
      <c r="V23" s="5"/>
      <c r="W23" s="20"/>
    </row>
    <row r="24" spans="1:23" s="14" customFormat="1" x14ac:dyDescent="0.25">
      <c r="A24" s="14">
        <v>1500399</v>
      </c>
      <c r="B24" s="20" t="str">
        <f>VLOOKUP(A24,'[1]Visma 15.02.21'!$A$1:$H$1060,5,FALSE)</f>
        <v>Forsand kulturhus oppgradering (KSL), budsjett</v>
      </c>
      <c r="C24" s="16">
        <v>313893</v>
      </c>
      <c r="D24" s="16">
        <v>324000</v>
      </c>
      <c r="E24" s="27">
        <f t="shared" si="0"/>
        <v>10107</v>
      </c>
      <c r="F24" s="27">
        <f t="shared" si="1"/>
        <v>10107</v>
      </c>
      <c r="G24" s="21" t="s">
        <v>408</v>
      </c>
      <c r="H24" s="19"/>
      <c r="I24" s="19"/>
      <c r="J24" s="5"/>
      <c r="K24" s="5"/>
      <c r="L24" s="5"/>
      <c r="M24" s="5"/>
      <c r="N24" s="5"/>
      <c r="O24" s="5"/>
      <c r="P24" s="5"/>
      <c r="Q24" s="5"/>
      <c r="R24" s="5"/>
      <c r="S24" s="5"/>
      <c r="T24" s="5"/>
      <c r="U24" s="5"/>
      <c r="V24" s="5"/>
      <c r="W24" s="20"/>
    </row>
    <row r="25" spans="1:23" s="14" customFormat="1" x14ac:dyDescent="0.25">
      <c r="A25" s="14">
        <v>1500401</v>
      </c>
      <c r="B25" s="20" t="str">
        <f>VLOOKUP(A25,'[1]Visma 15.02.21'!$A$1:$H$1060,5,FALSE)</f>
        <v>Forsand fritidsklubb utstyr (UFK)</v>
      </c>
      <c r="C25" s="16">
        <f>VLOOKUP(A25,'[1]Visma 15.02.21'!$A$1:$H$1060,6,FALSE)</f>
        <v>205912</v>
      </c>
      <c r="D25" s="16">
        <f>VLOOKUP(A25,'[1]Visma 15.02.21'!$A$1:$H$1060,7,FALSE)</f>
        <v>309000</v>
      </c>
      <c r="E25" s="27">
        <f t="shared" si="0"/>
        <v>103088</v>
      </c>
      <c r="F25" s="27">
        <f t="shared" si="1"/>
        <v>103088</v>
      </c>
      <c r="G25" s="21" t="s">
        <v>408</v>
      </c>
      <c r="H25" s="19"/>
      <c r="I25" s="19"/>
      <c r="J25" s="5"/>
      <c r="K25" s="5"/>
      <c r="L25" s="5"/>
      <c r="M25" s="5"/>
      <c r="N25" s="5"/>
      <c r="O25" s="5"/>
      <c r="P25" s="5"/>
      <c r="Q25" s="5"/>
      <c r="R25" s="5"/>
      <c r="S25" s="5"/>
      <c r="T25" s="5"/>
      <c r="U25" s="5"/>
      <c r="V25" s="5"/>
      <c r="W25" s="20"/>
    </row>
    <row r="26" spans="1:23" s="14" customFormat="1" x14ac:dyDescent="0.25">
      <c r="A26" s="14">
        <v>1500501</v>
      </c>
      <c r="B26" s="20" t="str">
        <f>VLOOKUP(A26,'[1]Visma 15.02.21'!$A$1:$H$1060,5,FALSE)</f>
        <v>Bibliotek - Innleveringsanlegg</v>
      </c>
      <c r="C26" s="16">
        <f>VLOOKUP(A26,'[1]Visma 15.02.21'!$A$1:$H$1060,6,FALSE)</f>
        <v>503157</v>
      </c>
      <c r="D26" s="16">
        <f>VLOOKUP(A26,'[1]Visma 15.02.21'!$A$1:$H$1060,7,FALSE)</f>
        <v>619000</v>
      </c>
      <c r="E26" s="27">
        <f t="shared" si="0"/>
        <v>115843</v>
      </c>
      <c r="F26" s="27">
        <f t="shared" si="1"/>
        <v>115843</v>
      </c>
      <c r="G26" s="21" t="s">
        <v>408</v>
      </c>
      <c r="H26" s="19"/>
      <c r="I26" s="19"/>
      <c r="J26" s="5"/>
      <c r="K26" s="5"/>
      <c r="L26" s="5"/>
      <c r="M26" s="5"/>
      <c r="N26" s="5"/>
      <c r="O26" s="5"/>
      <c r="P26" s="5"/>
      <c r="Q26" s="5"/>
      <c r="R26" s="5"/>
      <c r="S26" s="5"/>
      <c r="T26" s="5"/>
      <c r="U26" s="5"/>
      <c r="V26" s="5"/>
      <c r="W26" s="20"/>
    </row>
    <row r="27" spans="1:23" x14ac:dyDescent="0.25">
      <c r="A27" s="14">
        <v>2003501</v>
      </c>
      <c r="B27" s="20" t="str">
        <f>VLOOKUP(A27,'[1]Visma 15.02.21'!$A$1:$H$1060,5,FALSE)</f>
        <v>Sykesignalanlegg Rovik</v>
      </c>
      <c r="C27" s="16">
        <f>VLOOKUP(A27,'[1]Visma 15.02.21'!$A$1:$H$1060,6,FALSE)</f>
        <v>1451478</v>
      </c>
      <c r="D27" s="16">
        <f>VLOOKUP(A27,'[1]Visma 15.02.21'!$A$1:$H$1060,7,FALSE)-195000</f>
        <v>1605000</v>
      </c>
      <c r="E27" s="27">
        <f t="shared" si="0"/>
        <v>153522</v>
      </c>
      <c r="F27" s="27">
        <f t="shared" si="1"/>
        <v>153522</v>
      </c>
      <c r="G27" s="21" t="s">
        <v>408</v>
      </c>
      <c r="H27" s="19"/>
      <c r="I27" s="19"/>
    </row>
    <row r="28" spans="1:23" x14ac:dyDescent="0.25">
      <c r="A28" s="14">
        <v>2003601</v>
      </c>
      <c r="B28" s="20" t="str">
        <f>VLOOKUP(A28,'[1]Visma 15.02.21'!$A$1:$H$1060,5,FALSE)</f>
        <v>EFF - Brønnbakka - vinterhage (BVI)</v>
      </c>
      <c r="C28" s="16">
        <f>VLOOKUP(A28,'[1]Visma 15.02.21'!$A$1:$H$1060,6,FALSE)</f>
        <v>166725</v>
      </c>
      <c r="D28" s="16">
        <f>VLOOKUP(A28,'[1]Visma 15.02.21'!$A$1:$H$1060,7,FALSE)</f>
        <v>200000</v>
      </c>
      <c r="E28" s="27">
        <f t="shared" si="0"/>
        <v>33275</v>
      </c>
      <c r="F28" s="27">
        <f t="shared" si="1"/>
        <v>33275</v>
      </c>
      <c r="G28" s="21" t="s">
        <v>408</v>
      </c>
      <c r="H28" s="19"/>
      <c r="I28" s="19"/>
    </row>
    <row r="29" spans="1:23" x14ac:dyDescent="0.25">
      <c r="A29" s="14">
        <v>2003801</v>
      </c>
      <c r="B29" s="15" t="str">
        <f>VLOOKUP(A29,'[1]Visma 15.02.21'!$A$1:$H$1060,5,FALSE)</f>
        <v>SYØ - Forsandheimen - oppgradering (FOP)</v>
      </c>
      <c r="C29" s="16">
        <f>VLOOKUP(A29,'[1]Visma 15.02.21'!$A$1:$H$1060,6,FALSE)</f>
        <v>160275</v>
      </c>
      <c r="D29" s="16">
        <f>VLOOKUP(A29,'[1]Visma 15.02.21'!$A$1:$H$1060,7,FALSE)</f>
        <v>155000</v>
      </c>
      <c r="E29" s="27">
        <f t="shared" si="0"/>
        <v>-5275</v>
      </c>
      <c r="F29" s="27">
        <v>0</v>
      </c>
      <c r="G29" s="18" t="s">
        <v>441</v>
      </c>
      <c r="H29" s="19"/>
      <c r="I29" s="19"/>
    </row>
    <row r="30" spans="1:23" x14ac:dyDescent="0.25">
      <c r="A30" s="14">
        <v>2003901</v>
      </c>
      <c r="B30" s="20" t="str">
        <f>VLOOKUP(A30,'[1]Visma 15.02.21'!$A$1:$H$1060,5,FALSE)</f>
        <v>Utleiebolig (UT2)</v>
      </c>
      <c r="C30" s="16">
        <f>VLOOKUP(A30,'[1]Visma 15.02.21'!$A$1:$H$1060,6,FALSE)</f>
        <v>102860</v>
      </c>
      <c r="D30" s="16">
        <f>VLOOKUP(A30,'[1]Visma 15.02.21'!$A$1:$H$1060,7,FALSE)</f>
        <v>300000</v>
      </c>
      <c r="E30" s="27">
        <f t="shared" si="0"/>
        <v>197140</v>
      </c>
      <c r="F30" s="27">
        <f>E30</f>
        <v>197140</v>
      </c>
      <c r="G30" s="21" t="s">
        <v>408</v>
      </c>
      <c r="H30" s="19"/>
      <c r="I30" s="19"/>
    </row>
    <row r="31" spans="1:23" x14ac:dyDescent="0.25">
      <c r="A31" s="14">
        <v>2004001</v>
      </c>
      <c r="B31" s="20" t="str">
        <f>VLOOKUP(A31,'[1]Visma 15.02.21'!$A$1:$H$1060,5,FALSE)</f>
        <v>Forsand barnebolig (BUT)</v>
      </c>
      <c r="C31" s="16">
        <f>VLOOKUP(A31,'[1]Visma 15.02.21'!$A$1:$H$1060,6,FALSE)</f>
        <v>-4881000</v>
      </c>
      <c r="D31" s="16">
        <f>VLOOKUP(A31,'[1]Visma 15.02.21'!$A$1:$H$1060,7,FALSE)</f>
        <v>0</v>
      </c>
      <c r="E31" s="27">
        <f t="shared" si="0"/>
        <v>4881000</v>
      </c>
      <c r="F31" s="27"/>
      <c r="G31" s="21" t="s">
        <v>448</v>
      </c>
      <c r="H31" s="19"/>
      <c r="I31" s="19"/>
    </row>
    <row r="32" spans="1:23" x14ac:dyDescent="0.25">
      <c r="A32" s="14">
        <v>2004101</v>
      </c>
      <c r="B32" s="15" t="str">
        <f>VLOOKUP(A32,'[1]Visma 15.02.21'!$A$1:$H$1060,5,FALSE)</f>
        <v>MEH - Renault Zoe</v>
      </c>
      <c r="C32" s="16">
        <f>VLOOKUP(A32,'[1]Visma 15.02.21'!$A$1:$H$1060,6,FALSE)</f>
        <v>302479</v>
      </c>
      <c r="D32" s="16">
        <f>VLOOKUP(A32,'[1]Visma 15.02.21'!$A$1:$H$1060,7,FALSE)</f>
        <v>302479</v>
      </c>
      <c r="E32" s="27">
        <f t="shared" si="0"/>
        <v>0</v>
      </c>
      <c r="F32" s="27">
        <f>E32</f>
        <v>0</v>
      </c>
      <c r="G32" s="18" t="s">
        <v>409</v>
      </c>
      <c r="H32" s="19"/>
      <c r="I32" s="19"/>
    </row>
    <row r="33" spans="1:9" x14ac:dyDescent="0.25">
      <c r="A33" s="14">
        <v>3338001</v>
      </c>
      <c r="B33" s="28" t="str">
        <f>VLOOKUP(A33,'[1]Visma 15.02.21'!$A$1:$H$1060,5,FALSE)</f>
        <v>Forsand skole - samlet plan (SS7)</v>
      </c>
      <c r="C33" s="16">
        <f>VLOOKUP(A33,'[1]Visma 15.02.21'!$A$1:$H$1060,6,FALSE)</f>
        <v>2118269</v>
      </c>
      <c r="D33" s="16">
        <f>VLOOKUP(A33,'[1]Visma 15.02.21'!$A$1:$H$1060,7,FALSE)</f>
        <v>2000000</v>
      </c>
      <c r="E33" s="27">
        <f t="shared" si="0"/>
        <v>-118269</v>
      </c>
      <c r="F33" s="27">
        <v>0</v>
      </c>
      <c r="G33" s="18" t="s">
        <v>441</v>
      </c>
      <c r="H33" s="19"/>
      <c r="I33" s="19"/>
    </row>
    <row r="34" spans="1:9" x14ac:dyDescent="0.25">
      <c r="A34" s="14">
        <v>3338101</v>
      </c>
      <c r="B34" s="15" t="str">
        <f>VLOOKUP(A34,'[1]Visma 15.02.21'!$A$1:$H$1060,5,FALSE)</f>
        <v>Forsand skole - utbygging (U19)</v>
      </c>
      <c r="C34" s="16">
        <f>VLOOKUP(A34,'[1]Visma 15.02.21'!$A$1:$H$1060,6,FALSE)</f>
        <v>48678</v>
      </c>
      <c r="D34" s="16">
        <f>VLOOKUP(A34,'[1]Visma 15.02.21'!$A$1:$H$1060,7,FALSE)</f>
        <v>49000</v>
      </c>
      <c r="E34" s="27">
        <f t="shared" si="0"/>
        <v>322</v>
      </c>
      <c r="F34" s="27"/>
      <c r="G34" s="18" t="s">
        <v>409</v>
      </c>
      <c r="H34" s="19"/>
      <c r="I34" s="19"/>
    </row>
    <row r="35" spans="1:9" x14ac:dyDescent="0.25">
      <c r="A35" s="14">
        <v>3500101</v>
      </c>
      <c r="B35" s="15" t="str">
        <f>VLOOKUP(A35,'[1]Visma 15.02.21'!$A$1:$H$1060,5,FALSE)</f>
        <v>Forsand skole utbedre lekkasje</v>
      </c>
      <c r="C35" s="16">
        <f>VLOOKUP(A35,'[1]Visma 15.02.21'!$A$1:$H$1060,6,FALSE)</f>
        <v>98693</v>
      </c>
      <c r="D35" s="16">
        <f>VLOOKUP(A35,'[1]Visma 15.02.21'!$A$1:$H$1060,7,FALSE)</f>
        <v>25000</v>
      </c>
      <c r="E35" s="27">
        <f t="shared" si="0"/>
        <v>-73693</v>
      </c>
      <c r="F35" s="27">
        <v>0</v>
      </c>
      <c r="G35" s="18" t="s">
        <v>441</v>
      </c>
      <c r="H35" s="19"/>
      <c r="I35" s="19"/>
    </row>
    <row r="36" spans="1:9" x14ac:dyDescent="0.25">
      <c r="A36" s="14">
        <v>3700501</v>
      </c>
      <c r="B36" s="20" t="str">
        <f>VLOOKUP(A36,'[1]Visma 15.02.21'!$A$1:$H$1060,5,FALSE)</f>
        <v>Barnehager innkjøp digitalt utstyr</v>
      </c>
      <c r="C36" s="29">
        <f>VLOOKUP(A36,'[1]Visma 15.02.21'!$A$1:$H$1060,6,FALSE)</f>
        <v>765556</v>
      </c>
      <c r="D36" s="29">
        <f>VLOOKUP(A36,'[1]Visma 15.02.21'!$A$1:$H$1060,7,FALSE)</f>
        <v>0</v>
      </c>
      <c r="E36" s="27">
        <f t="shared" si="0"/>
        <v>-765556</v>
      </c>
      <c r="F36" s="27">
        <f t="shared" ref="F36:F41" si="2">E36</f>
        <v>-765556</v>
      </c>
      <c r="G36" s="21" t="s">
        <v>449</v>
      </c>
      <c r="H36" s="19" t="s">
        <v>411</v>
      </c>
      <c r="I36" s="19"/>
    </row>
    <row r="37" spans="1:9" x14ac:dyDescent="0.25">
      <c r="A37" s="14">
        <v>3700601</v>
      </c>
      <c r="B37" s="20" t="str">
        <f>VLOOKUP(A37,'[1]Visma 15.02.21'!$A$1:$H$1060,5,FALSE)</f>
        <v>Barnehager infoskjermer</v>
      </c>
      <c r="C37" s="29">
        <f>VLOOKUP(A37,'[1]Visma 15.02.21'!$A$1:$H$1060,6,FALSE)</f>
        <v>1073593</v>
      </c>
      <c r="D37" s="29">
        <f>VLOOKUP(A37,'[1]Visma 15.02.21'!$A$1:$H$1060,7,FALSE)</f>
        <v>0</v>
      </c>
      <c r="E37" s="27">
        <f t="shared" si="0"/>
        <v>-1073593</v>
      </c>
      <c r="F37" s="27">
        <f t="shared" si="2"/>
        <v>-1073593</v>
      </c>
      <c r="G37" s="21" t="s">
        <v>449</v>
      </c>
      <c r="H37" s="19" t="s">
        <v>411</v>
      </c>
      <c r="I37" s="19"/>
    </row>
    <row r="38" spans="1:9" x14ac:dyDescent="0.25">
      <c r="A38" s="14">
        <v>4007104</v>
      </c>
      <c r="B38" s="20" t="str">
        <f>VLOOKUP(A38,'[1]Visma 15.02.21'!$A$1:$H$1060,5,FALSE)</f>
        <v>Nytt rådhus - områderegulering Skeiane og Haakon VII gt</v>
      </c>
      <c r="C38" s="16">
        <f>VLOOKUP(A38,'[1]Visma 15.02.21'!$A$1:$H$1060,6,FALSE)</f>
        <v>0</v>
      </c>
      <c r="D38" s="16">
        <f>VLOOKUP(A38,'[1]Visma 15.02.21'!$A$1:$H$1060,7,FALSE)</f>
        <v>1382000</v>
      </c>
      <c r="E38" s="27">
        <f t="shared" si="0"/>
        <v>1382000</v>
      </c>
      <c r="F38" s="27">
        <f t="shared" si="2"/>
        <v>1382000</v>
      </c>
      <c r="G38" s="21" t="s">
        <v>445</v>
      </c>
      <c r="H38" s="19"/>
      <c r="I38" s="19"/>
    </row>
    <row r="39" spans="1:9" ht="30" x14ac:dyDescent="0.25">
      <c r="A39" s="14">
        <v>4007153</v>
      </c>
      <c r="B39" s="20" t="str">
        <f>VLOOKUP(A39,'[1]Visma 15.02.21'!$A$1:$H$1060,5,FALSE)</f>
        <v>Nytt rådhus, salg av eiendommer Haakon 7s gate</v>
      </c>
      <c r="C39" s="16">
        <f>VLOOKUP(A39,'[1]Visma 15.02.21'!$A$1:$H$1060,6,FALSE)</f>
        <v>62500</v>
      </c>
      <c r="D39" s="16">
        <f>VLOOKUP(A39,'[1]Visma 15.02.21'!$A$1:$H$1060,7,FALSE)</f>
        <v>500000</v>
      </c>
      <c r="E39" s="27">
        <f t="shared" si="0"/>
        <v>437500</v>
      </c>
      <c r="F39" s="27">
        <f t="shared" si="2"/>
        <v>437500</v>
      </c>
      <c r="G39" s="21" t="s">
        <v>450</v>
      </c>
      <c r="H39" s="19"/>
      <c r="I39" s="19"/>
    </row>
    <row r="40" spans="1:9" x14ac:dyDescent="0.25">
      <c r="A40" s="14">
        <v>4007299</v>
      </c>
      <c r="B40" s="20" t="str">
        <f>VLOOKUP(A40,'[1]Visma 15.02.21'!$A$1:$H$1060,5,FALSE)</f>
        <v>Opparbeidelse ekstern infrastruktur Skeiane/rådhuset, rekkefølgekrav</v>
      </c>
      <c r="C40" s="16">
        <v>1621025</v>
      </c>
      <c r="D40" s="16">
        <f>VLOOKUP(A40,'[1]Visma 15.02.21'!$A$1:$H$1060,7,FALSE)</f>
        <v>2000000</v>
      </c>
      <c r="E40" s="27">
        <f t="shared" si="0"/>
        <v>378975</v>
      </c>
      <c r="F40" s="27">
        <f t="shared" si="2"/>
        <v>378975</v>
      </c>
      <c r="G40" s="21" t="s">
        <v>408</v>
      </c>
      <c r="H40" s="19"/>
      <c r="I40" s="19"/>
    </row>
    <row r="41" spans="1:9" ht="30" x14ac:dyDescent="0.25">
      <c r="A41" s="14">
        <v>4007399</v>
      </c>
      <c r="B41" s="20" t="str">
        <f>VLOOKUP(A41,'[1]Visma 15.02.21'!$A$1:$H$1060,5,FALSE)</f>
        <v>Overføring fra Sandnes tomteselskap KF, salg av rådhusmarka</v>
      </c>
      <c r="C41" s="16">
        <f>VLOOKUP(A41,'[1]Visma 15.02.21'!$A$1:$H$1060,6,FALSE)</f>
        <v>-18073503</v>
      </c>
      <c r="D41" s="16">
        <f>VLOOKUP(A41,'[1]Visma 15.02.21'!$A$1:$H$1060,7,FALSE)</f>
        <v>-25000000</v>
      </c>
      <c r="E41" s="27">
        <f t="shared" si="0"/>
        <v>-6926497</v>
      </c>
      <c r="F41" s="27">
        <f t="shared" si="2"/>
        <v>-6926497</v>
      </c>
      <c r="G41" s="21" t="s">
        <v>451</v>
      </c>
      <c r="H41" s="19"/>
      <c r="I41" s="19"/>
    </row>
    <row r="42" spans="1:9" ht="30" x14ac:dyDescent="0.25">
      <c r="A42" s="14">
        <v>4220899</v>
      </c>
      <c r="B42" s="15" t="str">
        <f>VLOOKUP(A42,'[1]Visma 15.02.21'!$A$1:$H$1060,5,FALSE)</f>
        <v>Kontorinnredning Aspervika skole</v>
      </c>
      <c r="C42" s="16">
        <f>VLOOKUP(A42,'[1]Visma 15.02.21'!$A$1:$H$1060,6,FALSE)</f>
        <v>40815</v>
      </c>
      <c r="D42" s="16">
        <f>VLOOKUP(A42,'[1]Visma 15.02.21'!$A$1:$H$1060,7,FALSE)</f>
        <v>0</v>
      </c>
      <c r="E42" s="27">
        <f t="shared" si="0"/>
        <v>-40815</v>
      </c>
      <c r="F42" s="27">
        <v>0</v>
      </c>
      <c r="G42" s="21" t="s">
        <v>452</v>
      </c>
      <c r="H42" s="19"/>
      <c r="I42" s="19"/>
    </row>
    <row r="43" spans="1:9" x14ac:dyDescent="0.25">
      <c r="A43" s="14">
        <v>4231899</v>
      </c>
      <c r="B43" s="15" t="str">
        <f>VLOOKUP(A43,'[1]Visma 15.02.21'!$A$1:$H$1060,5,FALSE)</f>
        <v>Sørbø skole - utvidelse budsjett</v>
      </c>
      <c r="C43" s="16">
        <f>VLOOKUP(A43,'[1]Visma 15.02.21'!$A$1:$H$1060,6,FALSE)</f>
        <v>4629</v>
      </c>
      <c r="D43" s="16">
        <f>VLOOKUP(A43,'[1]Visma 15.02.21'!$A$1:$H$1060,7,FALSE)</f>
        <v>5000</v>
      </c>
      <c r="E43" s="27">
        <f t="shared" si="0"/>
        <v>371</v>
      </c>
      <c r="F43" s="27"/>
      <c r="G43" s="21" t="s">
        <v>409</v>
      </c>
      <c r="H43" s="19"/>
      <c r="I43" s="19"/>
    </row>
    <row r="44" spans="1:9" x14ac:dyDescent="0.25">
      <c r="A44" s="14">
        <v>4240099</v>
      </c>
      <c r="B44" s="20" t="str">
        <f>VLOOKUP(A44,'[1]Visma 15.02.21'!$A$1:$H$1060,5,FALSE)</f>
        <v>Digital satsing - 1 til 1 digital enhet for alle elever og ansatte i Sandnesskol</v>
      </c>
      <c r="C44" s="16">
        <f>VLOOKUP(A44,'[1]Visma 15.02.21'!$A$1:$H$1060,6,FALSE)</f>
        <v>6643683</v>
      </c>
      <c r="D44" s="16">
        <f>VLOOKUP(A44,'[1]Visma 15.02.21'!$A$1:$H$1060,7,FALSE)</f>
        <v>6711000</v>
      </c>
      <c r="E44" s="27">
        <f t="shared" si="0"/>
        <v>67317</v>
      </c>
      <c r="F44" s="27">
        <f>E44</f>
        <v>67317</v>
      </c>
      <c r="G44" s="21" t="s">
        <v>408</v>
      </c>
      <c r="H44" s="19"/>
      <c r="I44" s="19"/>
    </row>
    <row r="45" spans="1:9" x14ac:dyDescent="0.25">
      <c r="A45" s="14">
        <v>4240199</v>
      </c>
      <c r="B45" s="20" t="str">
        <f>VLOOKUP(A45,'[1]Visma 15.02.21'!$A$1:$H$1060,5,FALSE)</f>
        <v>Digital satsing - Trådløs infrastruktur</v>
      </c>
      <c r="C45" s="29">
        <v>322024</v>
      </c>
      <c r="D45" s="29">
        <v>3769000</v>
      </c>
      <c r="E45" s="27">
        <f t="shared" si="0"/>
        <v>3446976</v>
      </c>
      <c r="F45" s="27">
        <f>E45</f>
        <v>3446976</v>
      </c>
      <c r="G45" s="21" t="s">
        <v>408</v>
      </c>
      <c r="H45" s="19"/>
      <c r="I45" s="19"/>
    </row>
    <row r="46" spans="1:9" x14ac:dyDescent="0.25">
      <c r="A46" s="14">
        <v>4240299</v>
      </c>
      <c r="B46" s="20" t="str">
        <f>VLOOKUP(A46,'[1]Visma 15.02.21'!$A$1:$H$1060,5,FALSE)</f>
        <v>Utskiftning av digitale enheter i Sandnesskolen</v>
      </c>
      <c r="C46" s="16">
        <f>VLOOKUP(A46,'[1]Visma 15.02.21'!$A$1:$H$1060,6,FALSE)</f>
        <v>2016733</v>
      </c>
      <c r="D46" s="16">
        <f>VLOOKUP(A46,'[1]Visma 15.02.21'!$A$1:$H$1060,7,FALSE)</f>
        <v>9054000</v>
      </c>
      <c r="E46" s="27">
        <f t="shared" si="0"/>
        <v>7037267</v>
      </c>
      <c r="F46" s="27">
        <f>E46</f>
        <v>7037267</v>
      </c>
      <c r="G46" s="21" t="s">
        <v>408</v>
      </c>
      <c r="H46" s="19"/>
      <c r="I46" s="19"/>
    </row>
    <row r="47" spans="1:9" ht="60" x14ac:dyDescent="0.25">
      <c r="A47" s="14">
        <v>4240399</v>
      </c>
      <c r="B47" s="20" t="str">
        <f>VLOOKUP(A47,'[1]Visma 15.02.21'!$A$1:$H$1060,5,FALSE)</f>
        <v>Nytt oppvekst administrativt system</v>
      </c>
      <c r="C47" s="16">
        <f>VLOOKUP(A47,'[1]Visma 15.02.21'!$A$1:$H$1060,6,FALSE)</f>
        <v>1714483</v>
      </c>
      <c r="D47" s="16">
        <f>VLOOKUP(A47,'[1]Visma 15.02.21'!$A$1:$H$1060,7,FALSE)</f>
        <v>-1721000</v>
      </c>
      <c r="E47" s="27">
        <f t="shared" si="0"/>
        <v>-3435483</v>
      </c>
      <c r="F47" s="27">
        <f>E47</f>
        <v>-3435483</v>
      </c>
      <c r="G47" s="21" t="s">
        <v>453</v>
      </c>
      <c r="H47" s="19" t="s">
        <v>411</v>
      </c>
      <c r="I47" s="19"/>
    </row>
    <row r="48" spans="1:9" x14ac:dyDescent="0.25">
      <c r="A48" s="14">
        <v>4251699</v>
      </c>
      <c r="B48" s="15" t="str">
        <f>VLOOKUP(A48,'[1]Visma 15.02.21'!$A$1:$H$1060,5,FALSE)</f>
        <v>Ombygging Giske ungdomsskole</v>
      </c>
      <c r="C48" s="16">
        <f>VLOOKUP(A48,'[1]Visma 15.02.21'!$A$1:$H$1060,6,FALSE)</f>
        <v>0</v>
      </c>
      <c r="D48" s="16">
        <f>VLOOKUP(A48,'[1]Visma 15.02.21'!$A$1:$H$1060,7,FALSE)</f>
        <v>56000</v>
      </c>
      <c r="E48" s="27">
        <f t="shared" si="0"/>
        <v>56000</v>
      </c>
      <c r="F48" s="27"/>
      <c r="G48" s="21" t="s">
        <v>409</v>
      </c>
      <c r="H48" s="19"/>
      <c r="I48" s="19"/>
    </row>
    <row r="49" spans="1:9" x14ac:dyDescent="0.25">
      <c r="A49" s="14">
        <v>4354199</v>
      </c>
      <c r="B49" s="20" t="str">
        <f>VLOOKUP(A49,'[1]Visma 15.02.21'!$A$1:$H$1060,5,FALSE)</f>
        <v>Forbedre trådløst nett</v>
      </c>
      <c r="C49" s="16">
        <f>VLOOKUP(A49,'[1]Visma 15.02.21'!$A$1:$H$1060,6,FALSE)</f>
        <v>424935</v>
      </c>
      <c r="D49" s="16">
        <f>VLOOKUP(A49,'[1]Visma 15.02.21'!$A$1:$H$1060,7,FALSE)</f>
        <v>875000</v>
      </c>
      <c r="E49" s="27">
        <f t="shared" si="0"/>
        <v>450065</v>
      </c>
      <c r="F49" s="27">
        <f t="shared" ref="F49:F54" si="3">E49</f>
        <v>450065</v>
      </c>
      <c r="G49" s="40" t="s">
        <v>408</v>
      </c>
      <c r="H49" s="19"/>
      <c r="I49" s="19"/>
    </row>
    <row r="50" spans="1:9" x14ac:dyDescent="0.25">
      <c r="A50" s="14">
        <v>4430099</v>
      </c>
      <c r="B50" s="15" t="str">
        <f>VLOOKUP(A50,'[1]Visma 15.02.21'!$A$1:$H$1060,5,FALSE)</f>
        <v>Fleksibel avlastningstjeneste</v>
      </c>
      <c r="C50" s="16">
        <f>VLOOKUP(A50,'[1]Visma 15.02.21'!$A$1:$H$1060,6,FALSE)</f>
        <v>131250</v>
      </c>
      <c r="D50" s="16">
        <f>VLOOKUP(A50,'[1]Visma 15.02.21'!$A$1:$H$1060,7,FALSE)</f>
        <v>-75000</v>
      </c>
      <c r="E50" s="27">
        <f t="shared" si="0"/>
        <v>-206250</v>
      </c>
      <c r="F50" s="27">
        <f t="shared" si="3"/>
        <v>-206250</v>
      </c>
      <c r="G50" s="18" t="s">
        <v>454</v>
      </c>
      <c r="H50" s="19" t="s">
        <v>411</v>
      </c>
      <c r="I50" s="19"/>
    </row>
    <row r="51" spans="1:9" x14ac:dyDescent="0.25">
      <c r="A51" s="14">
        <v>4451599</v>
      </c>
      <c r="B51" s="20" t="str">
        <f>VLOOKUP(A51,'[1]Visma 15.02.21'!$A$1:$H$1060,5,FALSE)</f>
        <v>Kjøp av fastlegepraksis, utstyr</v>
      </c>
      <c r="C51" s="16">
        <f>VLOOKUP(A51,'[1]Visma 15.02.21'!$A$1:$H$1060,6,FALSE)</f>
        <v>0</v>
      </c>
      <c r="D51" s="16">
        <f>VLOOKUP(A51,'[1]Visma 15.02.21'!$A$1:$H$1060,7,FALSE)</f>
        <v>800000</v>
      </c>
      <c r="E51" s="27">
        <f t="shared" si="0"/>
        <v>800000</v>
      </c>
      <c r="F51" s="27">
        <f t="shared" si="3"/>
        <v>800000</v>
      </c>
      <c r="G51" s="21" t="s">
        <v>445</v>
      </c>
      <c r="H51" s="19"/>
      <c r="I51" s="19"/>
    </row>
    <row r="52" spans="1:9" x14ac:dyDescent="0.25">
      <c r="A52" s="14">
        <v>4540401</v>
      </c>
      <c r="B52" s="20" t="str">
        <f>VLOOKUP(A52,'[1]Visma 15.02.21'!$A$1:$H$1060,5,FALSE)</f>
        <v>Kulturhuset, utskiftning av sceneteknisk utstyr</v>
      </c>
      <c r="C52" s="16">
        <f>VLOOKUP(A52,'[1]Visma 15.02.21'!$A$1:$H$1060,6,FALSE)</f>
        <v>248593</v>
      </c>
      <c r="D52" s="16">
        <f>VLOOKUP(A52,'[1]Visma 15.02.21'!$A$1:$H$1060,7,FALSE)</f>
        <v>300000</v>
      </c>
      <c r="E52" s="27">
        <f t="shared" si="0"/>
        <v>51407</v>
      </c>
      <c r="F52" s="27">
        <f t="shared" si="3"/>
        <v>51407</v>
      </c>
      <c r="G52" s="21" t="s">
        <v>408</v>
      </c>
      <c r="H52" s="19"/>
      <c r="I52" s="19"/>
    </row>
    <row r="53" spans="1:9" ht="30" x14ac:dyDescent="0.25">
      <c r="A53" s="14">
        <v>4540799</v>
      </c>
      <c r="B53" s="20" t="str">
        <f>VLOOKUP(A53,'[1]Visma 15.02.21'!$A$1:$H$1060,5,FALSE)</f>
        <v>Kapitalinnskudd, Opera Rogaland IKS</v>
      </c>
      <c r="C53" s="16">
        <f>VLOOKUP(A53,'[1]Visma 15.02.21'!$A$1:$H$1060,6,FALSE)</f>
        <v>0</v>
      </c>
      <c r="D53" s="16">
        <f>VLOOKUP(A53,'[1]Visma 15.02.21'!$A$1:$H$1060,7,FALSE)</f>
        <v>500000</v>
      </c>
      <c r="E53" s="27">
        <f t="shared" si="0"/>
        <v>500000</v>
      </c>
      <c r="F53" s="27">
        <f t="shared" si="3"/>
        <v>500000</v>
      </c>
      <c r="G53" s="21" t="s">
        <v>455</v>
      </c>
      <c r="H53" s="19"/>
      <c r="I53" s="19"/>
    </row>
    <row r="54" spans="1:9" x14ac:dyDescent="0.25">
      <c r="A54" s="14">
        <v>4630101</v>
      </c>
      <c r="B54" s="20" t="str">
        <f>VLOOKUP(A54,'[1]Visma 15.02.21'!$A$1:$H$1060,5,FALSE)</f>
        <v>Avsetning til utsmykking</v>
      </c>
      <c r="C54" s="16">
        <v>2946095</v>
      </c>
      <c r="D54" s="16">
        <f>VLOOKUP(A54,'[1]Visma 15.02.21'!$A$1:$H$1060,7,FALSE)</f>
        <v>7708000</v>
      </c>
      <c r="E54" s="27">
        <f t="shared" si="0"/>
        <v>4761905</v>
      </c>
      <c r="F54" s="27">
        <f t="shared" si="3"/>
        <v>4761905</v>
      </c>
      <c r="G54" s="21" t="s">
        <v>408</v>
      </c>
      <c r="H54" s="19"/>
      <c r="I54" s="19"/>
    </row>
    <row r="55" spans="1:9" x14ac:dyDescent="0.25">
      <c r="A55" s="14">
        <v>5461401</v>
      </c>
      <c r="B55" s="20" t="str">
        <f>VLOOKUP(A55,'[1]Visma 15.02.21'!$A$1:$H$1060,5,FALSE)</f>
        <v>Brueland bhg brakker</v>
      </c>
      <c r="C55" s="16">
        <f>VLOOKUP(A55,'[1]Visma 15.02.21'!$A$1:$H$1060,6,FALSE)</f>
        <v>2196270</v>
      </c>
      <c r="D55" s="16">
        <f>VLOOKUP(A55,'[1]Visma 15.02.21'!$A$1:$H$1060,7,FALSE)</f>
        <v>0</v>
      </c>
      <c r="E55" s="27">
        <f t="shared" si="0"/>
        <v>-2196270</v>
      </c>
      <c r="F55" s="27"/>
      <c r="G55" s="21" t="s">
        <v>456</v>
      </c>
      <c r="H55" s="19"/>
      <c r="I55" s="19"/>
    </row>
    <row r="56" spans="1:9" x14ac:dyDescent="0.25">
      <c r="A56" s="14">
        <v>5610199</v>
      </c>
      <c r="B56" s="20" t="str">
        <f>VLOOKUP(A56,'[1]Visma 15.02.21'!$A$1:$H$1060,5,FALSE)</f>
        <v>Rehab kulturbygg, budsjett</v>
      </c>
      <c r="C56" s="16">
        <v>667768</v>
      </c>
      <c r="D56" s="16">
        <f>VLOOKUP(A56,'[1]Visma 15.02.21'!$A$1:$H$1060,7,FALSE)</f>
        <v>2261000</v>
      </c>
      <c r="E56" s="27">
        <f t="shared" si="0"/>
        <v>1593232</v>
      </c>
      <c r="F56" s="27">
        <f>E56</f>
        <v>1593232</v>
      </c>
      <c r="G56" s="21" t="s">
        <v>408</v>
      </c>
      <c r="H56" s="19"/>
      <c r="I56" s="19"/>
    </row>
    <row r="57" spans="1:9" x14ac:dyDescent="0.25">
      <c r="A57" s="22">
        <v>5610201</v>
      </c>
      <c r="B57" s="23" t="str">
        <f>VLOOKUP(A57,'[1]Visma 15.02.21'!$A$1:$H$1060,5,FALSE)</f>
        <v>Bygningsm. utbedr. Kinokino (1501001)</v>
      </c>
      <c r="C57" s="24">
        <f>VLOOKUP(A57,'[1]Visma 15.02.21'!$A$1:$H$1060,6,FALSE)</f>
        <v>2172306</v>
      </c>
      <c r="D57" s="24">
        <f>VLOOKUP(A57,'[1]Visma 15.02.21'!$A$1:$H$1060,7,FALSE)</f>
        <v>1984000</v>
      </c>
      <c r="E57" s="25">
        <f t="shared" si="0"/>
        <v>-188306</v>
      </c>
      <c r="F57" s="25"/>
      <c r="G57" s="75" t="s">
        <v>457</v>
      </c>
      <c r="H57" s="19"/>
      <c r="I57" s="19"/>
    </row>
    <row r="58" spans="1:9" x14ac:dyDescent="0.25">
      <c r="A58" s="22">
        <v>5610301</v>
      </c>
      <c r="B58" s="23" t="str">
        <f>VLOOKUP(A58,'[1]Visma 15.02.21'!$A$1:$H$1060,5,FALSE)</f>
        <v>Rehab Kinokino (1501501)</v>
      </c>
      <c r="C58" s="24">
        <f>VLOOKUP(A58,'[1]Visma 15.02.21'!$A$1:$H$1060,6,FALSE)</f>
        <v>1352394</v>
      </c>
      <c r="D58" s="24">
        <f>VLOOKUP(A58,'[1]Visma 15.02.21'!$A$1:$H$1060,7,FALSE)</f>
        <v>1625000</v>
      </c>
      <c r="E58" s="25">
        <f t="shared" si="0"/>
        <v>272606</v>
      </c>
      <c r="F58" s="25"/>
      <c r="G58" s="76"/>
      <c r="H58" s="19"/>
      <c r="I58" s="19"/>
    </row>
    <row r="59" spans="1:9" x14ac:dyDescent="0.25">
      <c r="A59" s="22">
        <v>5610302</v>
      </c>
      <c r="B59" s="23" t="str">
        <f>VLOOKUP(A59,'[1]Visma 15.02.21'!$A$1:$H$1060,5,FALSE)</f>
        <v>Rehab Stasjon K (1501502)</v>
      </c>
      <c r="C59" s="24">
        <f>VLOOKUP(A59,'[1]Visma 15.02.21'!$A$1:$H$1060,6,FALSE)</f>
        <v>667619</v>
      </c>
      <c r="D59" s="24">
        <f>VLOOKUP(A59,'[1]Visma 15.02.21'!$A$1:$H$1060,7,FALSE)</f>
        <v>625000</v>
      </c>
      <c r="E59" s="25">
        <f t="shared" si="0"/>
        <v>-42619</v>
      </c>
      <c r="F59" s="25"/>
      <c r="G59" s="76"/>
      <c r="H59" s="19"/>
      <c r="I59" s="19"/>
    </row>
    <row r="60" spans="1:9" x14ac:dyDescent="0.25">
      <c r="A60" s="22">
        <v>5610399</v>
      </c>
      <c r="B60" s="23" t="str">
        <f>VLOOKUP(A60,'[1]Visma 15.02.21'!$A$1:$H$1060,5,FALSE)</f>
        <v>Kinokino-Stasjon K felles bevilgning, budsjett</v>
      </c>
      <c r="C60" s="24">
        <f>VLOOKUP(A60,'[1]Visma 15.02.21'!$A$1:$H$1060,6,FALSE)</f>
        <v>0</v>
      </c>
      <c r="D60" s="24">
        <f>VLOOKUP(A60,'[1]Visma 15.02.21'!$A$1:$H$1060,7,FALSE)</f>
        <v>205000</v>
      </c>
      <c r="E60" s="25">
        <f t="shared" si="0"/>
        <v>205000</v>
      </c>
      <c r="F60" s="25">
        <v>264681</v>
      </c>
      <c r="G60" s="77"/>
      <c r="H60" s="19"/>
      <c r="I60" s="19"/>
    </row>
    <row r="61" spans="1:9" x14ac:dyDescent="0.25">
      <c r="A61" s="14">
        <v>5610401</v>
      </c>
      <c r="B61" s="20" t="str">
        <f>VLOOKUP(A61,'[1]Visma 15.02.21'!$A$1:$H$1060,5,FALSE)</f>
        <v>Vitenfabrikken nytt gulv - lekkasje (1501700)</v>
      </c>
      <c r="C61" s="16">
        <f>VLOOKUP(A61,'[1]Visma 15.02.21'!$A$1:$H$1060,6,FALSE)</f>
        <v>103892</v>
      </c>
      <c r="D61" s="16">
        <f>VLOOKUP(A61,'[1]Visma 15.02.21'!$A$1:$H$1060,7,FALSE)</f>
        <v>923000</v>
      </c>
      <c r="E61" s="27">
        <f t="shared" si="0"/>
        <v>819108</v>
      </c>
      <c r="F61" s="27">
        <f>E61</f>
        <v>819108</v>
      </c>
      <c r="G61" s="21" t="s">
        <v>408</v>
      </c>
      <c r="H61" s="19"/>
      <c r="I61" s="19"/>
    </row>
    <row r="62" spans="1:9" x14ac:dyDescent="0.25">
      <c r="A62" s="14">
        <v>5610501</v>
      </c>
      <c r="B62" s="20" t="str">
        <f>VLOOKUP(A62,'[1]Visma 15.02.21'!$A$1:$H$1060,5,FALSE)</f>
        <v>Langgata 76 rehabilitering (1501300)</v>
      </c>
      <c r="C62" s="16">
        <f>VLOOKUP(A62,'[1]Visma 15.02.21'!$A$1:$H$1060,6,FALSE)</f>
        <v>1455504</v>
      </c>
      <c r="D62" s="16">
        <f>VLOOKUP(A62,'[1]Visma 15.02.21'!$A$1:$H$1060,7,FALSE)</f>
        <v>6850000</v>
      </c>
      <c r="E62" s="27">
        <f t="shared" si="0"/>
        <v>5394496</v>
      </c>
      <c r="F62" s="27">
        <f>E62</f>
        <v>5394496</v>
      </c>
      <c r="G62" s="21" t="s">
        <v>408</v>
      </c>
      <c r="H62" s="19"/>
      <c r="I62" s="19"/>
    </row>
    <row r="63" spans="1:9" x14ac:dyDescent="0.25">
      <c r="A63" s="22">
        <v>5610601</v>
      </c>
      <c r="B63" s="23" t="str">
        <f>VLOOKUP(A63,'[1]Visma 15.02.21'!$A$1:$H$1060,5,FALSE)</f>
        <v>Kulturhuset rehabilitering (1501600)</v>
      </c>
      <c r="C63" s="24">
        <f>VLOOKUP(A63,'[1]Visma 15.02.21'!$A$1:$H$1060,6,FALSE)</f>
        <v>25326988</v>
      </c>
      <c r="D63" s="24">
        <f>VLOOKUP(A63,'[1]Visma 15.02.21'!$A$1:$H$1060,7,FALSE)</f>
        <v>24565000</v>
      </c>
      <c r="E63" s="25">
        <f t="shared" si="0"/>
        <v>-761988</v>
      </c>
      <c r="F63" s="25">
        <v>3842223</v>
      </c>
      <c r="G63" s="75" t="s">
        <v>458</v>
      </c>
      <c r="H63" s="19"/>
      <c r="I63" s="19"/>
    </row>
    <row r="64" spans="1:9" x14ac:dyDescent="0.25">
      <c r="A64" s="22">
        <v>5610701</v>
      </c>
      <c r="B64" s="23" t="str">
        <f>VLOOKUP(A64,'[1]Visma 15.02.21'!$A$1:$H$1060,5,FALSE)</f>
        <v>Kulturhuset tautrekk og lysanlegg (1501900)</v>
      </c>
      <c r="C64" s="24">
        <f>VLOOKUP(A64,'[1]Visma 15.02.21'!$A$1:$H$1060,6,FALSE)</f>
        <v>16364789</v>
      </c>
      <c r="D64" s="24">
        <f>VLOOKUP(A64,'[1]Visma 15.02.21'!$A$1:$H$1060,7,FALSE)</f>
        <v>20969000</v>
      </c>
      <c r="E64" s="25">
        <f t="shared" si="0"/>
        <v>4604211</v>
      </c>
      <c r="F64" s="25"/>
      <c r="G64" s="77"/>
      <c r="H64" s="19"/>
      <c r="I64" s="19"/>
    </row>
    <row r="65" spans="1:9" x14ac:dyDescent="0.25">
      <c r="A65" s="14">
        <v>5610801</v>
      </c>
      <c r="B65" s="20" t="str">
        <f>VLOOKUP(A65,'[1]Visma 15.02.21'!$A$1:$H$1060,5,FALSE)</f>
        <v>Kulturhuset foaje oppgradering</v>
      </c>
      <c r="C65" s="16">
        <f>VLOOKUP(A65,'[1]Visma 15.02.21'!$A$1:$H$1060,6,FALSE)</f>
        <v>20239</v>
      </c>
      <c r="D65" s="16">
        <f>VLOOKUP(A65,'[1]Visma 15.02.21'!$A$1:$H$1060,7,FALSE)</f>
        <v>0</v>
      </c>
      <c r="E65" s="27">
        <f t="shared" si="0"/>
        <v>-20239</v>
      </c>
      <c r="F65" s="27">
        <f>E65</f>
        <v>-20239</v>
      </c>
      <c r="G65" s="21" t="s">
        <v>444</v>
      </c>
      <c r="H65" s="19"/>
      <c r="I65" s="19"/>
    </row>
    <row r="66" spans="1:9" x14ac:dyDescent="0.25">
      <c r="A66" s="14">
        <v>5611301</v>
      </c>
      <c r="B66" s="20" t="str">
        <f>VLOOKUP(A66,'[1]Visma 15.02.21'!$A$1:$H$1060,5,FALSE)</f>
        <v>Kinokino 3 etg. Filmkraft</v>
      </c>
      <c r="C66" s="16">
        <f>VLOOKUP(A66,'[1]Visma 15.02.21'!$A$1:$H$1060,6,FALSE)</f>
        <v>110000</v>
      </c>
      <c r="D66" s="16">
        <f>VLOOKUP(A66,'[1]Visma 15.02.21'!$A$1:$H$1060,7,FALSE)</f>
        <v>0</v>
      </c>
      <c r="E66" s="27">
        <f t="shared" si="0"/>
        <v>-110000</v>
      </c>
      <c r="F66" s="27"/>
      <c r="G66" s="21" t="s">
        <v>459</v>
      </c>
      <c r="H66" s="19" t="s">
        <v>411</v>
      </c>
      <c r="I66" s="19"/>
    </row>
    <row r="67" spans="1:9" x14ac:dyDescent="0.25">
      <c r="A67" s="14">
        <v>5620199</v>
      </c>
      <c r="B67" s="20" t="str">
        <f>VLOOKUP(A67,'[1]Visma 15.02.21'!$A$1:$H$1060,5,FALSE)</f>
        <v>Rehab kommunale boliger, budsjett</v>
      </c>
      <c r="C67" s="16">
        <v>8337457</v>
      </c>
      <c r="D67" s="16">
        <f>VLOOKUP(A67,'[1]Visma 15.02.21'!$A$1:$H$1060,7,FALSE)</f>
        <v>9580000</v>
      </c>
      <c r="E67" s="27">
        <f t="shared" si="0"/>
        <v>1242543</v>
      </c>
      <c r="F67" s="27">
        <f>E67</f>
        <v>1242543</v>
      </c>
      <c r="G67" s="21" t="s">
        <v>408</v>
      </c>
      <c r="H67" s="19"/>
      <c r="I67" s="19"/>
    </row>
    <row r="68" spans="1:9" x14ac:dyDescent="0.25">
      <c r="A68" s="14">
        <v>5620300</v>
      </c>
      <c r="B68" s="20" t="str">
        <f>VLOOKUP(A68,'[1]Visma 15.02.21'!$A$1:$H$1060,5,FALSE)</f>
        <v>Husbanktilskudd boliger</v>
      </c>
      <c r="C68" s="16">
        <f>VLOOKUP(A68,'[1]Visma 15.02.21'!$A$1:$H$1060,6,FALSE)</f>
        <v>-18747400</v>
      </c>
      <c r="D68" s="16">
        <f>VLOOKUP(A68,'[1]Visma 15.02.21'!$A$1:$H$1060,7,FALSE)</f>
        <v>0</v>
      </c>
      <c r="E68" s="27">
        <f t="shared" ref="E68:E131" si="4">D68-C68</f>
        <v>18747400</v>
      </c>
      <c r="F68" s="27"/>
      <c r="G68" s="21" t="s">
        <v>460</v>
      </c>
      <c r="H68" s="19"/>
      <c r="I68" s="19"/>
    </row>
    <row r="69" spans="1:9" ht="45" x14ac:dyDescent="0.25">
      <c r="A69" s="14">
        <v>5620399</v>
      </c>
      <c r="B69" s="20" t="str">
        <f>VLOOKUP(A69,'[1]Visma 15.02.21'!$A$1:$H$1060,5,FALSE)</f>
        <v>Boligsosial handlingsplan, kjøp boliger, budsjett</v>
      </c>
      <c r="C69" s="16">
        <f>70361926+4582960</f>
        <v>74944886</v>
      </c>
      <c r="D69" s="16">
        <f>VLOOKUP(A69,'[1]Visma 15.02.21'!$A$1:$H$1060,7,FALSE)</f>
        <v>61972000</v>
      </c>
      <c r="E69" s="27">
        <f t="shared" si="4"/>
        <v>-12972886</v>
      </c>
      <c r="F69" s="27">
        <f>E69</f>
        <v>-12972886</v>
      </c>
      <c r="G69" s="21" t="s">
        <v>461</v>
      </c>
      <c r="H69" s="19"/>
      <c r="I69" s="19"/>
    </row>
    <row r="70" spans="1:9" x14ac:dyDescent="0.25">
      <c r="A70" s="14">
        <v>5620599</v>
      </c>
      <c r="B70" s="20" t="str">
        <f>VLOOKUP(A70,'[1]Visma 15.02.21'!$A$1:$H$1060,5,FALSE)</f>
        <v>Rehab omsorgsbygg, budsjett</v>
      </c>
      <c r="C70" s="16">
        <v>3433933</v>
      </c>
      <c r="D70" s="16">
        <f>VLOOKUP(A70,'[1]Visma 15.02.21'!$A$1:$H$1060,7,FALSE)</f>
        <v>2393000</v>
      </c>
      <c r="E70" s="27">
        <f t="shared" si="4"/>
        <v>-1040933</v>
      </c>
      <c r="F70" s="27">
        <f>E70</f>
        <v>-1040933</v>
      </c>
      <c r="G70" s="21" t="s">
        <v>444</v>
      </c>
      <c r="H70" s="19"/>
      <c r="I70" s="19"/>
    </row>
    <row r="71" spans="1:9" x14ac:dyDescent="0.25">
      <c r="A71" s="14">
        <v>5620601</v>
      </c>
      <c r="B71" s="20" t="str">
        <f>VLOOKUP(A71,'[1]Visma 15.02.21'!$A$1:$H$1060,5,FALSE)</f>
        <v>Tun Stokkastø (2103101)</v>
      </c>
      <c r="C71" s="16">
        <f>VLOOKUP(A71,'[1]Visma 15.02.21'!$A$1:$H$1060,6,FALSE)</f>
        <v>612284</v>
      </c>
      <c r="D71" s="16">
        <f>VLOOKUP(A71,'[1]Visma 15.02.21'!$A$1:$H$1060,7,FALSE)</f>
        <v>1000000</v>
      </c>
      <c r="E71" s="27">
        <f t="shared" si="4"/>
        <v>387716</v>
      </c>
      <c r="F71" s="27">
        <v>387716</v>
      </c>
      <c r="G71" s="78" t="s">
        <v>462</v>
      </c>
      <c r="H71" s="19"/>
      <c r="I71" s="19"/>
    </row>
    <row r="72" spans="1:9" x14ac:dyDescent="0.25">
      <c r="A72" s="14">
        <v>5620602</v>
      </c>
      <c r="B72" s="20" t="str">
        <f>VLOOKUP(A72,'[1]Visma 15.02.21'!$A$1:$H$1060,5,FALSE)</f>
        <v>Tun Foss-Eikeland (2103102)</v>
      </c>
      <c r="C72" s="16">
        <f>VLOOKUP(A72,'[1]Visma 15.02.21'!$A$1:$H$1060,6,FALSE)</f>
        <v>25276</v>
      </c>
      <c r="D72" s="16">
        <f>VLOOKUP(A72,'[1]Visma 15.02.21'!$A$1:$H$1060,7,FALSE)</f>
        <v>1000000</v>
      </c>
      <c r="E72" s="27">
        <f t="shared" si="4"/>
        <v>974724</v>
      </c>
      <c r="F72" s="27">
        <v>974724</v>
      </c>
      <c r="G72" s="79"/>
      <c r="H72" s="19"/>
      <c r="I72" s="19"/>
    </row>
    <row r="73" spans="1:9" x14ac:dyDescent="0.25">
      <c r="A73" s="14">
        <v>5620603</v>
      </c>
      <c r="B73" s="20" t="str">
        <f>VLOOKUP(A73,'[1]Visma 15.02.21'!$A$1:$H$1060,5,FALSE)</f>
        <v>Tun Håbafjell/Brattebø (2103107)</v>
      </c>
      <c r="C73" s="16">
        <f>VLOOKUP(A73,'[1]Visma 15.02.21'!$A$1:$H$1060,6,FALSE)</f>
        <v>387593</v>
      </c>
      <c r="D73" s="16">
        <f>VLOOKUP(A73,'[1]Visma 15.02.21'!$A$1:$H$1060,7,FALSE)</f>
        <v>0</v>
      </c>
      <c r="E73" s="27">
        <f t="shared" si="4"/>
        <v>-387593</v>
      </c>
      <c r="F73" s="27">
        <f t="shared" ref="F73:F88" si="5">E73</f>
        <v>-387593</v>
      </c>
      <c r="G73" s="79"/>
      <c r="H73" s="19"/>
      <c r="I73" s="19"/>
    </row>
    <row r="74" spans="1:9" x14ac:dyDescent="0.25">
      <c r="A74" s="14">
        <v>5620604</v>
      </c>
      <c r="B74" s="20" t="str">
        <f>VLOOKUP(A74,'[1]Visma 15.02.21'!$A$1:$H$1060,5,FALSE)</f>
        <v>Tun Hesthammar</v>
      </c>
      <c r="C74" s="16">
        <f>VLOOKUP(A74,'[1]Visma 15.02.21'!$A$1:$H$1060,6,FALSE)</f>
        <v>790080</v>
      </c>
      <c r="D74" s="16">
        <f>VLOOKUP(A74,'[1]Visma 15.02.21'!$A$1:$H$1060,7,FALSE)</f>
        <v>0</v>
      </c>
      <c r="E74" s="27">
        <f t="shared" si="4"/>
        <v>-790080</v>
      </c>
      <c r="F74" s="27">
        <f t="shared" si="5"/>
        <v>-790080</v>
      </c>
      <c r="G74" s="79"/>
      <c r="H74" s="19"/>
      <c r="I74" s="19"/>
    </row>
    <row r="75" spans="1:9" x14ac:dyDescent="0.25">
      <c r="A75" s="14">
        <v>5620699</v>
      </c>
      <c r="B75" s="20" t="str">
        <f>VLOOKUP(A75,'[1]Visma 15.02.21'!$A$1:$H$1060,5,FALSE)</f>
        <v>Tun, budsjett</v>
      </c>
      <c r="C75" s="16">
        <v>0</v>
      </c>
      <c r="D75" s="16">
        <f>VLOOKUP(A75,'[1]Visma 15.02.21'!$A$1:$H$1060,7,FALSE)-D76</f>
        <v>-1500000</v>
      </c>
      <c r="E75" s="27">
        <f t="shared" si="4"/>
        <v>-1500000</v>
      </c>
      <c r="F75" s="27">
        <f t="shared" si="5"/>
        <v>-1500000</v>
      </c>
      <c r="G75" s="80"/>
      <c r="H75" s="19"/>
      <c r="I75" s="19"/>
    </row>
    <row r="76" spans="1:9" ht="30" x14ac:dyDescent="0.25">
      <c r="A76" s="14">
        <v>5620699</v>
      </c>
      <c r="B76" s="20" t="s">
        <v>463</v>
      </c>
      <c r="C76" s="16">
        <v>0</v>
      </c>
      <c r="D76" s="27">
        <v>-3564000</v>
      </c>
      <c r="E76" s="27">
        <f t="shared" si="4"/>
        <v>-3564000</v>
      </c>
      <c r="F76" s="27">
        <f t="shared" si="5"/>
        <v>-3564000</v>
      </c>
      <c r="G76" s="21" t="s">
        <v>464</v>
      </c>
      <c r="H76" s="19"/>
      <c r="I76" s="19"/>
    </row>
    <row r="77" spans="1:9" x14ac:dyDescent="0.25">
      <c r="A77" s="14">
        <v>5620799</v>
      </c>
      <c r="B77" s="20" t="str">
        <f>VLOOKUP(A77,'[1]Visma 15.02.21'!$A$1:$H$1060,5,FALSE)</f>
        <v>Småhus, budsjett</v>
      </c>
      <c r="C77" s="16">
        <v>6503869</v>
      </c>
      <c r="D77" s="16">
        <f>VLOOKUP(A77,'[1]Visma 15.02.21'!$A$1:$H$1060,7,FALSE)</f>
        <v>7319000</v>
      </c>
      <c r="E77" s="27">
        <f t="shared" si="4"/>
        <v>815131</v>
      </c>
      <c r="F77" s="27">
        <f t="shared" si="5"/>
        <v>815131</v>
      </c>
      <c r="G77" s="21" t="s">
        <v>408</v>
      </c>
      <c r="H77" s="19"/>
      <c r="I77" s="19"/>
    </row>
    <row r="78" spans="1:9" x14ac:dyDescent="0.25">
      <c r="A78" s="14">
        <v>5620801</v>
      </c>
      <c r="B78" s="20" t="str">
        <f>VLOOKUP(A78,'[1]Visma 15.02.21'!$A$1:$H$1060,5,FALSE)</f>
        <v>Luragata 31 (2105300)</v>
      </c>
      <c r="C78" s="16">
        <f>VLOOKUP(A78,'[1]Visma 15.02.21'!$A$1:$H$1060,6,FALSE)</f>
        <v>456138</v>
      </c>
      <c r="D78" s="16">
        <f>VLOOKUP(A78,'[1]Visma 15.02.21'!$A$1:$H$1060,7,FALSE)</f>
        <v>788000</v>
      </c>
      <c r="E78" s="27">
        <f t="shared" si="4"/>
        <v>331862</v>
      </c>
      <c r="F78" s="27">
        <f t="shared" si="5"/>
        <v>331862</v>
      </c>
      <c r="G78" s="21" t="s">
        <v>408</v>
      </c>
      <c r="H78" s="19"/>
      <c r="I78" s="19"/>
    </row>
    <row r="79" spans="1:9" x14ac:dyDescent="0.25">
      <c r="A79" s="14">
        <v>5620901</v>
      </c>
      <c r="B79" s="20" t="str">
        <f>VLOOKUP(A79,'[1]Visma 15.02.21'!$A$1:$H$1060,5,FALSE)</f>
        <v>Ombygging Skeianegt. 14 (2104600)</v>
      </c>
      <c r="C79" s="16">
        <f>VLOOKUP(A79,'[1]Visma 15.02.21'!$A$1:$H$1060,6,FALSE)</f>
        <v>77246</v>
      </c>
      <c r="D79" s="16">
        <f>VLOOKUP(A79,'[1]Visma 15.02.21'!$A$1:$H$1060,7,FALSE)</f>
        <v>1858000</v>
      </c>
      <c r="E79" s="27">
        <f t="shared" si="4"/>
        <v>1780754</v>
      </c>
      <c r="F79" s="27">
        <f t="shared" si="5"/>
        <v>1780754</v>
      </c>
      <c r="G79" s="21" t="s">
        <v>408</v>
      </c>
      <c r="H79" s="19"/>
      <c r="I79" s="19"/>
    </row>
    <row r="80" spans="1:9" x14ac:dyDescent="0.25">
      <c r="A80" s="14">
        <v>5621001</v>
      </c>
      <c r="B80" s="20" t="str">
        <f>VLOOKUP(A80,'[1]Visma 15.02.21'!$A$1:$H$1060,5,FALSE)</f>
        <v>EFF-boliger Olsokveien (2103400)</v>
      </c>
      <c r="C80" s="16">
        <f>VLOOKUP(A80,'[1]Visma 15.02.21'!$A$1:$H$1060,6,FALSE)</f>
        <v>6755300</v>
      </c>
      <c r="D80" s="16">
        <f>VLOOKUP(A80,'[1]Visma 15.02.21'!$A$1:$H$1060,7,FALSE)</f>
        <v>15633000</v>
      </c>
      <c r="E80" s="27">
        <f t="shared" si="4"/>
        <v>8877700</v>
      </c>
      <c r="F80" s="27">
        <f t="shared" si="5"/>
        <v>8877700</v>
      </c>
      <c r="G80" s="21" t="s">
        <v>408</v>
      </c>
      <c r="H80" s="19"/>
      <c r="I80" s="19"/>
    </row>
    <row r="81" spans="1:9" x14ac:dyDescent="0.25">
      <c r="A81" s="14">
        <v>5621101</v>
      </c>
      <c r="B81" s="20" t="str">
        <f>VLOOKUP(A81,'[1]Visma 15.02.21'!$A$1:$H$1060,5,FALSE)</f>
        <v>Oms.bol. adferdsutf. Bråstein (2104200)</v>
      </c>
      <c r="C81" s="16">
        <f>VLOOKUP(A81,'[1]Visma 15.02.21'!$A$1:$H$1060,6,FALSE)</f>
        <v>206322</v>
      </c>
      <c r="D81" s="16">
        <f>VLOOKUP(A81,'[1]Visma 15.02.21'!$A$1:$H$1060,7,FALSE)</f>
        <v>0</v>
      </c>
      <c r="E81" s="27">
        <f t="shared" si="4"/>
        <v>-206322</v>
      </c>
      <c r="F81" s="27">
        <f t="shared" si="5"/>
        <v>-206322</v>
      </c>
      <c r="G81" s="21" t="s">
        <v>444</v>
      </c>
      <c r="H81" s="19"/>
      <c r="I81" s="19"/>
    </row>
    <row r="82" spans="1:9" x14ac:dyDescent="0.25">
      <c r="A82" s="14">
        <v>5621201</v>
      </c>
      <c r="B82" s="20" t="str">
        <f>VLOOKUP(A82,'[1]Visma 15.02.21'!$A$1:$H$1060,5,FALSE)</f>
        <v>EFF-boliger Skeianegata (2104300)</v>
      </c>
      <c r="C82" s="16">
        <f>VLOOKUP(A82,'[1]Visma 15.02.21'!$A$1:$H$1060,6,FALSE)</f>
        <v>55760</v>
      </c>
      <c r="D82" s="16">
        <f>VLOOKUP(A82,'[1]Visma 15.02.21'!$A$1:$H$1060,7,FALSE)</f>
        <v>565000</v>
      </c>
      <c r="E82" s="27">
        <f t="shared" si="4"/>
        <v>509240</v>
      </c>
      <c r="F82" s="27">
        <f t="shared" si="5"/>
        <v>509240</v>
      </c>
      <c r="G82" s="21" t="s">
        <v>408</v>
      </c>
      <c r="H82" s="19"/>
      <c r="I82" s="19"/>
    </row>
    <row r="83" spans="1:9" x14ac:dyDescent="0.25">
      <c r="A83" s="14">
        <v>5621401</v>
      </c>
      <c r="B83" s="20" t="str">
        <f>VLOOKUP(A83,'[1]Visma 15.02.21'!$A$1:$H$1060,5,FALSE)</f>
        <v>Foreldreinitiativet III (2104700)</v>
      </c>
      <c r="C83" s="16">
        <f>VLOOKUP(A83,'[1]Visma 15.02.21'!$A$1:$H$1060,6,FALSE)</f>
        <v>0</v>
      </c>
      <c r="D83" s="16">
        <f>VLOOKUP(A83,'[1]Visma 15.02.21'!$A$1:$H$1060,7,FALSE)</f>
        <v>150000</v>
      </c>
      <c r="E83" s="27">
        <f t="shared" si="4"/>
        <v>150000</v>
      </c>
      <c r="F83" s="27">
        <f t="shared" si="5"/>
        <v>150000</v>
      </c>
      <c r="G83" s="21" t="s">
        <v>444</v>
      </c>
      <c r="H83" s="19"/>
      <c r="I83" s="19"/>
    </row>
    <row r="84" spans="1:9" x14ac:dyDescent="0.25">
      <c r="A84" s="14">
        <v>5621402</v>
      </c>
      <c r="B84" s="15" t="str">
        <f>VLOOKUP(A84,'[1]Visma 15.02.21'!$A$1:$H$1060,5,FALSE)</f>
        <v>Kleivane, nytt botilbud for funksjonshemmede (21002)</v>
      </c>
      <c r="C84" s="16">
        <f>VLOOKUP(A84,'[1]Visma 15.02.21'!$A$1:$H$1060,6,FALSE)</f>
        <v>150425</v>
      </c>
      <c r="D84" s="16">
        <f>VLOOKUP(A84,'[1]Visma 15.02.21'!$A$1:$H$1060,7,FALSE)</f>
        <v>0</v>
      </c>
      <c r="E84" s="27">
        <f t="shared" si="4"/>
        <v>-150425</v>
      </c>
      <c r="F84" s="27">
        <f t="shared" si="5"/>
        <v>-150425</v>
      </c>
      <c r="G84" s="18" t="s">
        <v>465</v>
      </c>
      <c r="H84" s="19"/>
      <c r="I84" s="19"/>
    </row>
    <row r="85" spans="1:9" x14ac:dyDescent="0.25">
      <c r="A85" s="14">
        <v>5621501</v>
      </c>
      <c r="B85" s="20" t="str">
        <f>VLOOKUP(A85,'[1]Visma 15.02.21'!$A$1:$H$1060,5,FALSE)</f>
        <v>Sykehjemsplasser Lunde (2602400)</v>
      </c>
      <c r="C85" s="16">
        <f>VLOOKUP(A85,'[1]Visma 15.02.21'!$A$1:$H$1060,6,FALSE)</f>
        <v>1513933</v>
      </c>
      <c r="D85" s="16">
        <f>VLOOKUP(A85,'[1]Visma 15.02.21'!$A$1:$H$1060,7,FALSE)</f>
        <v>2271000</v>
      </c>
      <c r="E85" s="27">
        <f t="shared" si="4"/>
        <v>757067</v>
      </c>
      <c r="F85" s="27">
        <f t="shared" si="5"/>
        <v>757067</v>
      </c>
      <c r="G85" s="21" t="s">
        <v>408</v>
      </c>
      <c r="H85" s="19"/>
      <c r="I85" s="19"/>
    </row>
    <row r="86" spans="1:9" x14ac:dyDescent="0.25">
      <c r="A86" s="14">
        <v>5621601</v>
      </c>
      <c r="B86" s="20" t="str">
        <f>VLOOKUP(A86,'[1]Visma 15.02.21'!$A$1:$H$1060,5,FALSE)</f>
        <v>Sykehjemsplasser Rovik (2602500)</v>
      </c>
      <c r="C86" s="16">
        <f>VLOOKUP(A86,'[1]Visma 15.02.21'!$A$1:$H$1060,6,FALSE)</f>
        <v>1609834</v>
      </c>
      <c r="D86" s="16">
        <f>VLOOKUP(A86,'[1]Visma 15.02.21'!$A$1:$H$1060,7,FALSE)</f>
        <v>1906000</v>
      </c>
      <c r="E86" s="27">
        <f t="shared" si="4"/>
        <v>296166</v>
      </c>
      <c r="F86" s="27">
        <f t="shared" si="5"/>
        <v>296166</v>
      </c>
      <c r="G86" s="21" t="s">
        <v>408</v>
      </c>
      <c r="H86" s="19"/>
      <c r="I86" s="19"/>
    </row>
    <row r="87" spans="1:9" x14ac:dyDescent="0.25">
      <c r="A87" s="14">
        <v>5621701</v>
      </c>
      <c r="B87" s="20" t="str">
        <f>VLOOKUP(A87,'[1]Visma 15.02.21'!$A$1:$H$1060,5,FALSE)</f>
        <v>Ombygging 1.etg Åse boas (2602200)</v>
      </c>
      <c r="C87" s="16">
        <f>VLOOKUP(A87,'[1]Visma 15.02.21'!$A$1:$H$1060,6,FALSE)</f>
        <v>15299713</v>
      </c>
      <c r="D87" s="16">
        <f>VLOOKUP(A87,'[1]Visma 15.02.21'!$A$1:$H$1060,7,FALSE)</f>
        <v>21122000</v>
      </c>
      <c r="E87" s="27">
        <f t="shared" si="4"/>
        <v>5822287</v>
      </c>
      <c r="F87" s="27">
        <f t="shared" si="5"/>
        <v>5822287</v>
      </c>
      <c r="G87" s="21" t="s">
        <v>408</v>
      </c>
      <c r="H87" s="19"/>
      <c r="I87" s="19"/>
    </row>
    <row r="88" spans="1:9" x14ac:dyDescent="0.25">
      <c r="A88" s="14">
        <v>5621801</v>
      </c>
      <c r="B88" s="20" t="str">
        <f>VLOOKUP(A88,'[1]Visma 15.02.21'!$A$1:$H$1060,5,FALSE)</f>
        <v>Prestholen ny personalbase (2105200)</v>
      </c>
      <c r="C88" s="16">
        <f>VLOOKUP(A88,'[1]Visma 15.02.21'!$A$1:$H$1060,6,FALSE)</f>
        <v>1645509</v>
      </c>
      <c r="D88" s="16">
        <f>VLOOKUP(A88,'[1]Visma 15.02.21'!$A$1:$H$1060,7,FALSE)</f>
        <v>1806000</v>
      </c>
      <c r="E88" s="27">
        <f t="shared" si="4"/>
        <v>160491</v>
      </c>
      <c r="F88" s="27">
        <f t="shared" si="5"/>
        <v>160491</v>
      </c>
      <c r="G88" s="21" t="s">
        <v>408</v>
      </c>
      <c r="H88" s="19"/>
      <c r="I88" s="19"/>
    </row>
    <row r="89" spans="1:9" ht="97.5" customHeight="1" x14ac:dyDescent="0.25">
      <c r="A89" s="14">
        <v>5621901</v>
      </c>
      <c r="B89" s="30" t="str">
        <f>VLOOKUP(A89,'[1]Visma 15.02.21'!$A$1:$H$1060,5,FALSE)</f>
        <v>Reservestrøm boas (2602700)</v>
      </c>
      <c r="C89" s="16">
        <f>VLOOKUP(A89,'[1]Visma 15.02.21'!$A$1:$H$1060,6,FALSE)</f>
        <v>8916395</v>
      </c>
      <c r="D89" s="16">
        <f>VLOOKUP(A89,'[1]Visma 15.02.21'!$A$1:$H$1060,7,FALSE)</f>
        <v>8453000</v>
      </c>
      <c r="E89" s="27">
        <f t="shared" si="4"/>
        <v>-463395</v>
      </c>
      <c r="F89" s="27">
        <v>1847000</v>
      </c>
      <c r="G89" s="18" t="s">
        <v>466</v>
      </c>
      <c r="H89" s="19"/>
      <c r="I89" s="19"/>
    </row>
    <row r="90" spans="1:9" x14ac:dyDescent="0.25">
      <c r="A90" s="14">
        <v>5622001</v>
      </c>
      <c r="B90" s="20" t="str">
        <f>VLOOKUP(A90,'[1]Visma 15.02.21'!$A$1:$H$1060,5,FALSE)</f>
        <v>Bofellesskap Sørbø Hove (2103300)</v>
      </c>
      <c r="C90" s="16">
        <f>VLOOKUP(A90,'[1]Visma 15.02.21'!$A$1:$H$1060,6,FALSE)</f>
        <v>34808</v>
      </c>
      <c r="D90" s="16">
        <f>VLOOKUP(A90,'[1]Visma 15.02.21'!$A$1:$H$1060,7,FALSE)</f>
        <v>18000</v>
      </c>
      <c r="E90" s="27">
        <f t="shared" si="4"/>
        <v>-16808</v>
      </c>
      <c r="F90" s="27">
        <f t="shared" ref="F90:F97" si="6">E90</f>
        <v>-16808</v>
      </c>
      <c r="G90" s="21" t="s">
        <v>444</v>
      </c>
      <c r="H90" s="19"/>
      <c r="I90" s="19"/>
    </row>
    <row r="91" spans="1:9" x14ac:dyDescent="0.25">
      <c r="A91" s="14">
        <v>5622101</v>
      </c>
      <c r="B91" s="20" t="str">
        <f>VLOOKUP(A91,'[1]Visma 15.02.21'!$A$1:$H$1060,5,FALSE)</f>
        <v>Vågsgjerd aktivitetsenter (2104400)</v>
      </c>
      <c r="C91" s="16">
        <f>VLOOKUP(A91,'[1]Visma 15.02.21'!$A$1:$H$1060,6,FALSE)</f>
        <v>29893</v>
      </c>
      <c r="D91" s="16">
        <f>VLOOKUP(A91,'[1]Visma 15.02.21'!$A$1:$H$1060,7,FALSE)</f>
        <v>10000</v>
      </c>
      <c r="E91" s="27">
        <f t="shared" si="4"/>
        <v>-19893</v>
      </c>
      <c r="F91" s="27">
        <f t="shared" si="6"/>
        <v>-19893</v>
      </c>
      <c r="G91" s="21" t="s">
        <v>444</v>
      </c>
      <c r="H91" s="19"/>
      <c r="I91" s="19"/>
    </row>
    <row r="92" spans="1:9" ht="60" x14ac:dyDescent="0.25">
      <c r="A92" s="14">
        <v>5622301</v>
      </c>
      <c r="B92" s="20" t="str">
        <f>VLOOKUP(A92,'[1]Visma 15.02.21'!$A$1:$H$1060,5,FALSE)</f>
        <v>Soma rusvern, nytt hovedbygg (21014)</v>
      </c>
      <c r="C92" s="16">
        <v>693176</v>
      </c>
      <c r="D92" s="16">
        <v>2000000</v>
      </c>
      <c r="E92" s="27">
        <f t="shared" si="4"/>
        <v>1306824</v>
      </c>
      <c r="F92" s="27">
        <f t="shared" si="6"/>
        <v>1306824</v>
      </c>
      <c r="G92" s="21" t="s">
        <v>467</v>
      </c>
      <c r="H92" s="19"/>
      <c r="I92" s="19"/>
    </row>
    <row r="93" spans="1:9" x14ac:dyDescent="0.25">
      <c r="A93" s="14">
        <v>5622401</v>
      </c>
      <c r="B93" s="20" t="str">
        <f>VLOOKUP(A93,'[1]Visma 15.02.21'!$A$1:$H$1060,5,FALSE)</f>
        <v>Langgata 94 ombygging fellesareal (2602800)</v>
      </c>
      <c r="C93" s="16">
        <v>700566</v>
      </c>
      <c r="D93" s="16">
        <f>VLOOKUP(A93,'[1]Visma 15.02.21'!$A$1:$H$1060,7,FALSE)</f>
        <v>983000</v>
      </c>
      <c r="E93" s="27">
        <f t="shared" si="4"/>
        <v>282434</v>
      </c>
      <c r="F93" s="27">
        <f t="shared" si="6"/>
        <v>282434</v>
      </c>
      <c r="G93" s="21" t="s">
        <v>408</v>
      </c>
      <c r="H93" s="19"/>
      <c r="I93" s="19"/>
    </row>
    <row r="94" spans="1:9" x14ac:dyDescent="0.25">
      <c r="A94" s="14">
        <v>5622699</v>
      </c>
      <c r="B94" s="20" t="str">
        <f>VLOOKUP(A94,'[1]Visma 15.02.21'!$A$1:$H$1060,5,FALSE)</f>
        <v>Adgangskontroll medisinrom boas</v>
      </c>
      <c r="C94" s="16">
        <f>VLOOKUP(A94,'[1]Visma 15.02.21'!$A$1:$H$1060,6,FALSE)</f>
        <v>0</v>
      </c>
      <c r="D94" s="16">
        <f>VLOOKUP(A94,'[1]Visma 15.02.21'!$A$1:$H$1060,7,FALSE)</f>
        <v>1500000</v>
      </c>
      <c r="E94" s="27">
        <f t="shared" si="4"/>
        <v>1500000</v>
      </c>
      <c r="F94" s="27">
        <f t="shared" si="6"/>
        <v>1500000</v>
      </c>
      <c r="G94" s="21" t="s">
        <v>445</v>
      </c>
      <c r="H94" s="19"/>
      <c r="I94" s="19"/>
    </row>
    <row r="95" spans="1:9" x14ac:dyDescent="0.25">
      <c r="A95" s="14">
        <v>5622899</v>
      </c>
      <c r="B95" s="20" t="str">
        <f>VLOOKUP(A95,'[1]Visma 15.02.21'!$A$1:$H$1060,5,FALSE)</f>
        <v>Rehab boliger m fellesarealer, funksjonsnedsatte, budsjett</v>
      </c>
      <c r="C95" s="16">
        <v>1989712</v>
      </c>
      <c r="D95" s="16">
        <f>VLOOKUP(A95,'[1]Visma 15.02.21'!$A$1:$H$1060,7,FALSE)</f>
        <v>3300000</v>
      </c>
      <c r="E95" s="27">
        <f t="shared" si="4"/>
        <v>1310288</v>
      </c>
      <c r="F95" s="27">
        <f t="shared" si="6"/>
        <v>1310288</v>
      </c>
      <c r="G95" s="21" t="s">
        <v>408</v>
      </c>
      <c r="H95" s="19"/>
      <c r="I95" s="19"/>
    </row>
    <row r="96" spans="1:9" x14ac:dyDescent="0.25">
      <c r="A96" s="14">
        <v>5622901</v>
      </c>
      <c r="B96" s="20" t="str">
        <f>VLOOKUP(A96,'[1]Visma 15.02.21'!$A$1:$H$1060,5,FALSE)</f>
        <v>Ombygging boligrigg på Soma</v>
      </c>
      <c r="C96" s="16">
        <v>542098</v>
      </c>
      <c r="D96" s="16">
        <f>VLOOKUP(A96,'[1]Visma 15.02.21'!$A$1:$H$1060,7,FALSE)</f>
        <v>1250000</v>
      </c>
      <c r="E96" s="27">
        <f t="shared" si="4"/>
        <v>707902</v>
      </c>
      <c r="F96" s="27">
        <f t="shared" si="6"/>
        <v>707902</v>
      </c>
      <c r="G96" s="21" t="s">
        <v>408</v>
      </c>
      <c r="H96" s="19"/>
      <c r="I96" s="19"/>
    </row>
    <row r="97" spans="1:9" x14ac:dyDescent="0.25">
      <c r="A97" s="14">
        <v>5623001</v>
      </c>
      <c r="B97" s="20" t="str">
        <f>VLOOKUP(A97,'[1]Visma 15.02.21'!$A$1:$H$1060,5,FALSE)</f>
        <v>Skaret avlastningssenter (21001)</v>
      </c>
      <c r="C97" s="16">
        <f>VLOOKUP(A97,'[1]Visma 15.02.21'!$A$1:$H$1060,6,FALSE)</f>
        <v>91135</v>
      </c>
      <c r="D97" s="16">
        <f>VLOOKUP(A97,'[1]Visma 15.02.21'!$A$1:$H$1060,7,FALSE)</f>
        <v>250000</v>
      </c>
      <c r="E97" s="27">
        <f t="shared" si="4"/>
        <v>158865</v>
      </c>
      <c r="F97" s="27">
        <f t="shared" si="6"/>
        <v>158865</v>
      </c>
      <c r="G97" s="21" t="s">
        <v>408</v>
      </c>
      <c r="H97" s="19"/>
      <c r="I97" s="31"/>
    </row>
    <row r="98" spans="1:9" x14ac:dyDescent="0.25">
      <c r="A98" s="14">
        <v>5623199</v>
      </c>
      <c r="B98" s="20" t="str">
        <f>VLOOKUP(A98,'[1]Visma 15.02.21'!$A$1:$H$1060,5,FALSE)</f>
        <v>Boligsosial handlingsplan, nye boliger, budsjett</v>
      </c>
      <c r="C98" s="16">
        <f>VLOOKUP(A98,'[1]Visma 15.02.21'!$A$1:$H$1060,6,FALSE)</f>
        <v>0</v>
      </c>
      <c r="D98" s="16">
        <f>VLOOKUP(A98,'[1]Visma 15.02.21'!$A$1:$H$1060,7,FALSE)</f>
        <v>-19000000</v>
      </c>
      <c r="E98" s="27">
        <f t="shared" si="4"/>
        <v>-19000000</v>
      </c>
      <c r="F98" s="27"/>
      <c r="G98" s="21" t="s">
        <v>468</v>
      </c>
      <c r="H98" s="19"/>
      <c r="I98" s="19"/>
    </row>
    <row r="99" spans="1:9" ht="30" x14ac:dyDescent="0.25">
      <c r="A99" s="14">
        <v>5623201</v>
      </c>
      <c r="B99" s="20" t="str">
        <f>VLOOKUP(A99,'[1]Visma 15.02.21'!$A$1:$H$1060,5,FALSE)</f>
        <v>Syrinveien 2 A (25002)</v>
      </c>
      <c r="C99" s="16">
        <f>VLOOKUP(A99,'[1]Visma 15.02.21'!$A$1:$H$1060,6,FALSE)</f>
        <v>67891</v>
      </c>
      <c r="D99" s="16">
        <f>VLOOKUP(A99,'[1]Visma 15.02.21'!$A$1:$H$1060,7,FALSE)</f>
        <v>914000</v>
      </c>
      <c r="E99" s="27">
        <f t="shared" si="4"/>
        <v>846109</v>
      </c>
      <c r="F99" s="27">
        <f>E99</f>
        <v>846109</v>
      </c>
      <c r="G99" s="21" t="s">
        <v>469</v>
      </c>
      <c r="H99" s="19"/>
      <c r="I99" s="19"/>
    </row>
    <row r="100" spans="1:9" x14ac:dyDescent="0.25">
      <c r="A100" s="14">
        <v>5623301</v>
      </c>
      <c r="B100" s="20" t="str">
        <f>VLOOKUP(A100,'[1]Visma 15.02.21'!$A$1:$H$1060,5,FALSE)</f>
        <v>Rundeskogen boas (26003)</v>
      </c>
      <c r="C100" s="16">
        <f>VLOOKUP(A100,'[1]Visma 15.02.21'!$A$1:$H$1060,6,FALSE)</f>
        <v>10622</v>
      </c>
      <c r="D100" s="16">
        <f>VLOOKUP(A100,'[1]Visma 15.02.21'!$A$1:$H$1060,7,FALSE)</f>
        <v>1500000</v>
      </c>
      <c r="E100" s="27">
        <f t="shared" si="4"/>
        <v>1489378</v>
      </c>
      <c r="F100" s="27">
        <f>E100</f>
        <v>1489378</v>
      </c>
      <c r="G100" s="21" t="s">
        <v>408</v>
      </c>
      <c r="H100" s="19"/>
      <c r="I100" s="19"/>
    </row>
    <row r="101" spans="1:9" ht="90" x14ac:dyDescent="0.25">
      <c r="A101" s="14">
        <v>5623901</v>
      </c>
      <c r="B101" s="20" t="str">
        <f>VLOOKUP(A101,'[1]Visma 15.02.21'!$A$1:$H$1060,5,FALSE)</f>
        <v>Varatun psykriatiske ny heis</v>
      </c>
      <c r="C101" s="16">
        <f>VLOOKUP(A101,'[1]Visma 15.02.21'!$A$1:$H$1060,6,FALSE)</f>
        <v>82792</v>
      </c>
      <c r="D101" s="16">
        <f>VLOOKUP(A101,'[1]Visma 15.02.21'!$A$1:$H$1060,7,FALSE)</f>
        <v>1000000</v>
      </c>
      <c r="E101" s="27">
        <f t="shared" si="4"/>
        <v>917208</v>
      </c>
      <c r="F101" s="27">
        <f>E101+770000</f>
        <v>1687208</v>
      </c>
      <c r="G101" s="21" t="s">
        <v>470</v>
      </c>
      <c r="H101" s="19"/>
      <c r="I101" s="19"/>
    </row>
    <row r="102" spans="1:9" x14ac:dyDescent="0.25">
      <c r="A102" s="14">
        <v>5624001</v>
      </c>
      <c r="B102" s="20" t="str">
        <f>VLOOKUP(A102,'[1]Visma 15.02.21'!$A$1:$H$1060,5,FALSE)</f>
        <v>Lutsiveien 181 botiltak, gapahauk</v>
      </c>
      <c r="C102" s="16">
        <f>VLOOKUP(A102,'[1]Visma 15.02.21'!$A$1:$H$1060,6,FALSE)</f>
        <v>0</v>
      </c>
      <c r="D102" s="16">
        <f>VLOOKUP(A102,'[1]Visma 15.02.21'!$A$1:$H$1060,7,FALSE)</f>
        <v>450000</v>
      </c>
      <c r="E102" s="27">
        <f t="shared" si="4"/>
        <v>450000</v>
      </c>
      <c r="F102" s="27">
        <f t="shared" ref="F102:F107" si="7">E102</f>
        <v>450000</v>
      </c>
      <c r="G102" s="21" t="s">
        <v>445</v>
      </c>
      <c r="H102" s="19"/>
      <c r="I102" s="19"/>
    </row>
    <row r="103" spans="1:9" x14ac:dyDescent="0.25">
      <c r="A103" s="14">
        <v>5630199</v>
      </c>
      <c r="B103" s="20" t="str">
        <f>VLOOKUP(A103,'[1]Visma 15.02.21'!$A$1:$H$1060,5,FALSE)</f>
        <v>Skoler utendørsanlegg, budsjett</v>
      </c>
      <c r="C103" s="16">
        <v>1165643</v>
      </c>
      <c r="D103" s="16">
        <f>VLOOKUP(A103,'[1]Visma 15.02.21'!$A$1:$H$1060,7,FALSE)</f>
        <v>2573000</v>
      </c>
      <c r="E103" s="27">
        <f t="shared" si="4"/>
        <v>1407357</v>
      </c>
      <c r="F103" s="27">
        <f t="shared" si="7"/>
        <v>1407357</v>
      </c>
      <c r="G103" s="21" t="s">
        <v>408</v>
      </c>
      <c r="H103" s="19"/>
      <c r="I103" s="19"/>
    </row>
    <row r="104" spans="1:9" x14ac:dyDescent="0.25">
      <c r="A104" s="14">
        <v>5630299</v>
      </c>
      <c r="B104" s="20" t="str">
        <f>VLOOKUP(A104,'[1]Visma 15.02.21'!$A$1:$H$1060,5,FALSE)</f>
        <v>Rehabilitering skoler, budsjett</v>
      </c>
      <c r="C104" s="16">
        <v>10047593</v>
      </c>
      <c r="D104" s="16">
        <f>VLOOKUP(A104,'[1]Visma 15.02.21'!$A$1:$H$1060,7,FALSE)</f>
        <v>10559000</v>
      </c>
      <c r="E104" s="27">
        <f t="shared" si="4"/>
        <v>511407</v>
      </c>
      <c r="F104" s="27">
        <f t="shared" si="7"/>
        <v>511407</v>
      </c>
      <c r="G104" s="21" t="s">
        <v>408</v>
      </c>
      <c r="H104" s="19"/>
      <c r="I104" s="19"/>
    </row>
    <row r="105" spans="1:9" x14ac:dyDescent="0.25">
      <c r="A105" s="14">
        <v>5630301</v>
      </c>
      <c r="B105" s="20" t="str">
        <f>VLOOKUP(A105,'[1]Visma 15.02.21'!$A$1:$H$1060,5,FALSE)</f>
        <v>Utbygg forsterket avd Lundehaugen u.skole (3004300)</v>
      </c>
      <c r="C105" s="16">
        <f>VLOOKUP(A105,'[1]Visma 15.02.21'!$A$1:$H$1060,6,FALSE)</f>
        <v>393906</v>
      </c>
      <c r="D105" s="16">
        <f>VLOOKUP(A105,'[1]Visma 15.02.21'!$A$1:$H$1060,7,FALSE)</f>
        <v>394000</v>
      </c>
      <c r="E105" s="27">
        <f t="shared" si="4"/>
        <v>94</v>
      </c>
      <c r="F105" s="27">
        <f t="shared" si="7"/>
        <v>94</v>
      </c>
      <c r="G105" s="21" t="s">
        <v>408</v>
      </c>
      <c r="H105" s="19"/>
      <c r="I105" s="19"/>
    </row>
    <row r="106" spans="1:9" x14ac:dyDescent="0.25">
      <c r="A106" s="14">
        <v>5630401</v>
      </c>
      <c r="B106" s="20" t="str">
        <f>VLOOKUP(A106,'[1]Visma 15.02.21'!$A$1:$H$1060,5,FALSE)</f>
        <v>Sløydsal Ganddal skole (3004000)</v>
      </c>
      <c r="C106" s="16">
        <f>VLOOKUP(A106,'[1]Visma 15.02.21'!$A$1:$H$1060,6,FALSE)</f>
        <v>0</v>
      </c>
      <c r="D106" s="16">
        <f>VLOOKUP(A106,'[1]Visma 15.02.21'!$A$1:$H$1060,7,FALSE)</f>
        <v>350000</v>
      </c>
      <c r="E106" s="27">
        <f t="shared" si="4"/>
        <v>350000</v>
      </c>
      <c r="F106" s="27">
        <f t="shared" si="7"/>
        <v>350000</v>
      </c>
      <c r="G106" s="21" t="s">
        <v>445</v>
      </c>
      <c r="H106" s="19"/>
      <c r="I106" s="19"/>
    </row>
    <row r="107" spans="1:9" x14ac:dyDescent="0.25">
      <c r="A107" s="14">
        <v>5630501</v>
      </c>
      <c r="B107" s="20" t="str">
        <f>VLOOKUP(A107,'[1]Visma 15.02.21'!$A$1:$H$1060,5,FALSE)</f>
        <v>Varslingsanlegg (3004100)</v>
      </c>
      <c r="C107" s="16">
        <v>1910326</v>
      </c>
      <c r="D107" s="16">
        <f>VLOOKUP(A107,'[1]Visma 15.02.21'!$A$1:$H$1060,7,FALSE)</f>
        <v>3482000</v>
      </c>
      <c r="E107" s="27">
        <f t="shared" si="4"/>
        <v>1571674</v>
      </c>
      <c r="F107" s="27">
        <f t="shared" si="7"/>
        <v>1571674</v>
      </c>
      <c r="G107" s="21" t="s">
        <v>408</v>
      </c>
      <c r="H107" s="19"/>
      <c r="I107" s="19"/>
    </row>
    <row r="108" spans="1:9" x14ac:dyDescent="0.25">
      <c r="A108" s="14">
        <v>5630601</v>
      </c>
      <c r="B108" s="15" t="str">
        <f>VLOOKUP(A108,'[1]Visma 15.02.21'!$A$1:$H$1060,5,FALSE)</f>
        <v>Oppgradering arkivrom Giske u.skole (3004400)</v>
      </c>
      <c r="C108" s="16">
        <f>VLOOKUP(A108,'[1]Visma 15.02.21'!$A$1:$H$1060,6,FALSE)</f>
        <v>57939</v>
      </c>
      <c r="D108" s="16">
        <f>VLOOKUP(A108,'[1]Visma 15.02.21'!$A$1:$H$1060,7,FALSE)</f>
        <v>58000</v>
      </c>
      <c r="E108" s="27">
        <f t="shared" si="4"/>
        <v>61</v>
      </c>
      <c r="F108" s="27"/>
      <c r="G108" s="21" t="s">
        <v>409</v>
      </c>
      <c r="H108" s="19"/>
      <c r="I108" s="19"/>
    </row>
    <row r="109" spans="1:9" ht="60" x14ac:dyDescent="0.25">
      <c r="A109" s="14">
        <v>5630701</v>
      </c>
      <c r="B109" s="30" t="str">
        <f>VLOOKUP(A109,'[1]Visma 15.02.21'!$A$1:$H$1060,5,FALSE)</f>
        <v>Bogafjell ungdomsskole (30009)</v>
      </c>
      <c r="C109" s="16">
        <f>VLOOKUP(A109,'[1]Visma 15.02.21'!$A$1:$H$1060,6,FALSE)</f>
        <v>85093963</v>
      </c>
      <c r="D109" s="16">
        <f>VLOOKUP(A109,'[1]Visma 15.02.21'!$A$1:$H$1060,7,FALSE)</f>
        <v>104468000</v>
      </c>
      <c r="E109" s="27">
        <f t="shared" si="4"/>
        <v>19374037</v>
      </c>
      <c r="F109" s="27">
        <v>9000000</v>
      </c>
      <c r="G109" s="18" t="s">
        <v>471</v>
      </c>
      <c r="H109" s="19"/>
      <c r="I109" s="19"/>
    </row>
    <row r="110" spans="1:9" x14ac:dyDescent="0.25">
      <c r="A110" s="14">
        <v>5630801</v>
      </c>
      <c r="B110" s="20" t="str">
        <f>VLOOKUP(A110,'[1]Visma 15.02.21'!$A$1:$H$1060,5,FALSE)</f>
        <v>Kleivane skole og idrettshall (30010)</v>
      </c>
      <c r="C110" s="16">
        <f>VLOOKUP(A110,'[1]Visma 15.02.21'!$A$1:$H$1060,6,FALSE)</f>
        <v>140508969</v>
      </c>
      <c r="D110" s="16">
        <f>VLOOKUP(A110,'[1]Visma 15.02.21'!$A$1:$H$1060,7,FALSE)</f>
        <v>149910000</v>
      </c>
      <c r="E110" s="27">
        <f t="shared" si="4"/>
        <v>9401031</v>
      </c>
      <c r="F110" s="27">
        <f>E110</f>
        <v>9401031</v>
      </c>
      <c r="G110" s="21" t="s">
        <v>408</v>
      </c>
      <c r="H110" s="19"/>
      <c r="I110" s="19"/>
    </row>
    <row r="111" spans="1:9" ht="45" x14ac:dyDescent="0.25">
      <c r="A111" s="14">
        <v>5630901</v>
      </c>
      <c r="B111" s="20" t="str">
        <f>VLOOKUP(A111,'[1]Visma 15.02.21'!$A$1:$H$1060,5,FALSE)</f>
        <v>Utvid. og oppgrad. Skeiene u.skole (30021)</v>
      </c>
      <c r="C111" s="16">
        <f>VLOOKUP(A111,'[1]Visma 15.02.21'!$A$1:$H$1060,6,FALSE)</f>
        <v>33893968</v>
      </c>
      <c r="D111" s="16">
        <f>VLOOKUP(A111,'[1]Visma 15.02.21'!$A$1:$H$1060,7,FALSE)</f>
        <v>29830000</v>
      </c>
      <c r="E111" s="27">
        <f t="shared" si="4"/>
        <v>-4063968</v>
      </c>
      <c r="F111" s="27">
        <v>4600000</v>
      </c>
      <c r="G111" s="21" t="s">
        <v>472</v>
      </c>
      <c r="H111" s="19"/>
      <c r="I111" s="19"/>
    </row>
    <row r="112" spans="1:9" x14ac:dyDescent="0.25">
      <c r="A112" s="14">
        <v>5631001</v>
      </c>
      <c r="B112" s="20" t="str">
        <f>VLOOKUP(A112,'[1]Visma 15.02.21'!$A$1:$H$1060,5,FALSE)</f>
        <v>Altona nye lokaler (5631001)</v>
      </c>
      <c r="C112" s="16">
        <f>VLOOKUP(A112,'[1]Visma 15.02.21'!$A$1:$H$1060,6,FALSE)</f>
        <v>11508668</v>
      </c>
      <c r="D112" s="16">
        <f>VLOOKUP(A112,'[1]Visma 15.02.21'!$A$1:$H$1060,7,FALSE)</f>
        <v>12507000</v>
      </c>
      <c r="E112" s="27">
        <f t="shared" si="4"/>
        <v>998332</v>
      </c>
      <c r="F112" s="27">
        <f t="shared" ref="F112:F117" si="8">E112</f>
        <v>998332</v>
      </c>
      <c r="G112" s="21" t="s">
        <v>408</v>
      </c>
      <c r="H112" s="19"/>
      <c r="I112" s="19"/>
    </row>
    <row r="113" spans="1:9" x14ac:dyDescent="0.25">
      <c r="A113" s="14">
        <v>5631101</v>
      </c>
      <c r="B113" s="20" t="str">
        <f>VLOOKUP(A113,'[1]Visma 15.02.21'!$A$1:$H$1060,5,FALSE)</f>
        <v>Malmheim skole utvidelse (3002900)</v>
      </c>
      <c r="C113" s="16">
        <f>VLOOKUP(A113,'[1]Visma 15.02.21'!$A$1:$H$1060,6,FALSE)</f>
        <v>29070866</v>
      </c>
      <c r="D113" s="16">
        <f>VLOOKUP(A113,'[1]Visma 15.02.21'!$A$1:$H$1060,7,FALSE)</f>
        <v>49797000</v>
      </c>
      <c r="E113" s="27">
        <f t="shared" si="4"/>
        <v>20726134</v>
      </c>
      <c r="F113" s="27">
        <f t="shared" si="8"/>
        <v>20726134</v>
      </c>
      <c r="G113" s="21" t="s">
        <v>408</v>
      </c>
      <c r="H113" s="19"/>
      <c r="I113" s="19"/>
    </row>
    <row r="114" spans="1:9" x14ac:dyDescent="0.25">
      <c r="A114" s="14">
        <v>5631201</v>
      </c>
      <c r="B114" s="20" t="str">
        <f>VLOOKUP(A114,'[1]Visma 15.02.21'!$A$1:$H$1060,5,FALSE)</f>
        <v>Ombygg/utvid. Sviland skule (3003400)</v>
      </c>
      <c r="C114" s="16">
        <f>VLOOKUP(A114,'[1]Visma 15.02.21'!$A$1:$H$1060,6,FALSE)</f>
        <v>109646129</v>
      </c>
      <c r="D114" s="16">
        <f>VLOOKUP(A114,'[1]Visma 15.02.21'!$A$1:$H$1060,7,FALSE)</f>
        <v>95295000</v>
      </c>
      <c r="E114" s="27">
        <f t="shared" si="4"/>
        <v>-14351129</v>
      </c>
      <c r="F114" s="27">
        <f t="shared" si="8"/>
        <v>-14351129</v>
      </c>
      <c r="G114" s="21" t="s">
        <v>444</v>
      </c>
      <c r="H114" s="19"/>
      <c r="I114" s="19"/>
    </row>
    <row r="115" spans="1:9" x14ac:dyDescent="0.25">
      <c r="A115" s="14">
        <v>5631301</v>
      </c>
      <c r="B115" s="20" t="str">
        <f>VLOOKUP(A115,'[1]Visma 15.02.21'!$A$1:$H$1060,5,FALSE)</f>
        <v>Utvidelse Sandved skole (3003700)</v>
      </c>
      <c r="C115" s="16">
        <f>VLOOKUP(A115,'[1]Visma 15.02.21'!$A$1:$H$1060,6,FALSE)</f>
        <v>4438960</v>
      </c>
      <c r="D115" s="16">
        <f>VLOOKUP(A115,'[1]Visma 15.02.21'!$A$1:$H$1060,7,FALSE)</f>
        <v>5023000</v>
      </c>
      <c r="E115" s="27">
        <f t="shared" si="4"/>
        <v>584040</v>
      </c>
      <c r="F115" s="27">
        <f t="shared" si="8"/>
        <v>584040</v>
      </c>
      <c r="G115" s="21" t="s">
        <v>408</v>
      </c>
      <c r="H115" s="19"/>
      <c r="I115" s="19"/>
    </row>
    <row r="116" spans="1:9" x14ac:dyDescent="0.25">
      <c r="A116" s="14">
        <v>5631501</v>
      </c>
      <c r="B116" s="20" t="str">
        <f>VLOOKUP(A116,'[1]Visma 15.02.21'!$A$1:$H$1060,5,FALSE)</f>
        <v>Mulighetsstudie sentrumsskoler</v>
      </c>
      <c r="C116" s="16">
        <f>VLOOKUP(A116,'[1]Visma 15.02.21'!$A$1:$H$1060,6,FALSE)</f>
        <v>907177</v>
      </c>
      <c r="D116" s="16">
        <f>VLOOKUP(A116,'[1]Visma 15.02.21'!$A$1:$H$1060,7,FALSE)</f>
        <v>1000000</v>
      </c>
      <c r="E116" s="27">
        <f t="shared" si="4"/>
        <v>92823</v>
      </c>
      <c r="F116" s="27">
        <f t="shared" si="8"/>
        <v>92823</v>
      </c>
      <c r="G116" s="21" t="s">
        <v>408</v>
      </c>
      <c r="H116" s="19"/>
      <c r="I116" s="19"/>
    </row>
    <row r="117" spans="1:9" x14ac:dyDescent="0.25">
      <c r="A117" s="14">
        <v>5631601</v>
      </c>
      <c r="B117" s="20" t="str">
        <f>VLOOKUP(A117,'[1]Visma 15.02.21'!$A$1:$H$1060,5,FALSE)</f>
        <v>Vurdering skoler Riska</v>
      </c>
      <c r="C117" s="16">
        <f>VLOOKUP(A117,'[1]Visma 15.02.21'!$A$1:$H$1060,6,FALSE)</f>
        <v>22658</v>
      </c>
      <c r="D117" s="16">
        <f>VLOOKUP(A117,'[1]Visma 15.02.21'!$A$1:$H$1060,7,FALSE)</f>
        <v>1000000</v>
      </c>
      <c r="E117" s="27">
        <f t="shared" si="4"/>
        <v>977342</v>
      </c>
      <c r="F117" s="27">
        <f t="shared" si="8"/>
        <v>977342</v>
      </c>
      <c r="G117" s="21" t="s">
        <v>408</v>
      </c>
      <c r="H117" s="19"/>
      <c r="I117" s="19"/>
    </row>
    <row r="118" spans="1:9" ht="35.25" customHeight="1" x14ac:dyDescent="0.25">
      <c r="A118" s="14">
        <v>5631801</v>
      </c>
      <c r="B118" s="30" t="str">
        <f>VLOOKUP(A118,'[1]Visma 15.02.21'!$A$1:$H$1060,5,FALSE)</f>
        <v>Figgjo skole (30002)</v>
      </c>
      <c r="C118" s="16">
        <f>VLOOKUP(A118,'[1]Visma 15.02.21'!$A$1:$H$1060,6,FALSE)</f>
        <v>1551795</v>
      </c>
      <c r="D118" s="16">
        <f>VLOOKUP(A118,'[1]Visma 15.02.21'!$A$1:$H$1060,7,FALSE)</f>
        <v>625000</v>
      </c>
      <c r="E118" s="27">
        <f t="shared" si="4"/>
        <v>-926795</v>
      </c>
      <c r="F118" s="27"/>
      <c r="G118" s="18" t="s">
        <v>473</v>
      </c>
      <c r="H118" s="19"/>
      <c r="I118" s="19"/>
    </row>
    <row r="119" spans="1:9" x14ac:dyDescent="0.25">
      <c r="A119" s="14">
        <v>5631901</v>
      </c>
      <c r="B119" s="28" t="str">
        <f>VLOOKUP(A119,'[1]Visma 15.02.21'!$A$1:$H$1060,5,FALSE)</f>
        <v>Gamle Figgjo skole oppgradering</v>
      </c>
      <c r="C119" s="16">
        <f>VLOOKUP(A119,'[1]Visma 15.02.21'!$A$1:$H$1060,6,FALSE)</f>
        <v>1128856</v>
      </c>
      <c r="D119" s="16">
        <f>VLOOKUP(A119,'[1]Visma 15.02.21'!$A$1:$H$1060,7,FALSE)</f>
        <v>1000000</v>
      </c>
      <c r="E119" s="27">
        <f t="shared" si="4"/>
        <v>-128856</v>
      </c>
      <c r="F119" s="27">
        <v>0</v>
      </c>
      <c r="G119" s="18" t="s">
        <v>441</v>
      </c>
      <c r="H119" s="19"/>
      <c r="I119" s="19"/>
    </row>
    <row r="120" spans="1:9" x14ac:dyDescent="0.25">
      <c r="A120" s="14">
        <v>5632001</v>
      </c>
      <c r="B120" s="15" t="str">
        <f>VLOOKUP(A120,'[1]Visma 15.02.21'!$A$1:$H$1060,5,FALSE)</f>
        <v>Maudland skole varmtvann (3003000)</v>
      </c>
      <c r="C120" s="16">
        <f>VLOOKUP(A120,'[1]Visma 15.02.21'!$A$1:$H$1060,6,FALSE)</f>
        <v>72600</v>
      </c>
      <c r="D120" s="16">
        <f>VLOOKUP(A120,'[1]Visma 15.02.21'!$A$1:$H$1060,7,FALSE)</f>
        <v>73000</v>
      </c>
      <c r="E120" s="27">
        <f t="shared" si="4"/>
        <v>400</v>
      </c>
      <c r="F120" s="27">
        <f t="shared" ref="F120:F153" si="9">E120</f>
        <v>400</v>
      </c>
      <c r="G120" s="18" t="s">
        <v>409</v>
      </c>
      <c r="H120" s="19"/>
      <c r="I120" s="19"/>
    </row>
    <row r="121" spans="1:9" x14ac:dyDescent="0.25">
      <c r="A121" s="14">
        <v>5632201</v>
      </c>
      <c r="B121" s="20" t="str">
        <f>VLOOKUP(A121,'[1]Visma 15.02.21'!$A$1:$H$1060,5,FALSE)</f>
        <v>Trones skole til B35-skole og utvidelse</v>
      </c>
      <c r="C121" s="16">
        <f>VLOOKUP(A121,'[1]Visma 15.02.21'!$A$1:$H$1060,6,FALSE)</f>
        <v>89670</v>
      </c>
      <c r="D121" s="16">
        <f>VLOOKUP(A121,'[1]Visma 15.02.21'!$A$1:$H$1060,7,FALSE)</f>
        <v>0</v>
      </c>
      <c r="E121" s="27">
        <f t="shared" si="4"/>
        <v>-89670</v>
      </c>
      <c r="F121" s="27">
        <f t="shared" si="9"/>
        <v>-89670</v>
      </c>
      <c r="G121" s="21" t="s">
        <v>444</v>
      </c>
      <c r="H121" s="19"/>
      <c r="I121" s="19"/>
    </row>
    <row r="122" spans="1:9" x14ac:dyDescent="0.25">
      <c r="A122" s="14">
        <v>5640199</v>
      </c>
      <c r="B122" s="20" t="str">
        <f>VLOOKUP(A122,'[1]Visma 15.02.21'!$A$1:$H$1060,5,FALSE)</f>
        <v>Barnehager utendørsanlegg, budsjett</v>
      </c>
      <c r="C122" s="16">
        <v>2234301</v>
      </c>
      <c r="D122" s="16">
        <f>VLOOKUP(A122,'[1]Visma 15.02.21'!$A$1:$H$1060,7,FALSE)</f>
        <v>3243000</v>
      </c>
      <c r="E122" s="27">
        <f t="shared" si="4"/>
        <v>1008699</v>
      </c>
      <c r="F122" s="27">
        <f t="shared" si="9"/>
        <v>1008699</v>
      </c>
      <c r="G122" s="21" t="s">
        <v>408</v>
      </c>
      <c r="H122" s="19"/>
      <c r="I122" s="19"/>
    </row>
    <row r="123" spans="1:9" x14ac:dyDescent="0.25">
      <c r="A123" s="14">
        <v>5640299</v>
      </c>
      <c r="B123" s="20" t="str">
        <f>VLOOKUP(A123,'[1]Visma 15.02.21'!$A$1:$H$1060,5,FALSE)</f>
        <v>Barnehager rehabilitering, budsjett</v>
      </c>
      <c r="C123" s="16">
        <v>2415816</v>
      </c>
      <c r="D123" s="16">
        <f>VLOOKUP(A123,'[1]Visma 15.02.21'!$A$1:$H$1060,7,FALSE)</f>
        <v>8688000</v>
      </c>
      <c r="E123" s="27">
        <f t="shared" si="4"/>
        <v>6272184</v>
      </c>
      <c r="F123" s="27">
        <f t="shared" si="9"/>
        <v>6272184</v>
      </c>
      <c r="G123" s="21" t="s">
        <v>408</v>
      </c>
      <c r="H123" s="19"/>
      <c r="I123" s="19"/>
    </row>
    <row r="124" spans="1:9" x14ac:dyDescent="0.25">
      <c r="A124" s="14">
        <v>5640301</v>
      </c>
      <c r="B124" s="20" t="str">
        <f>VLOOKUP(A124,'[1]Visma 15.02.21'!$A$1:$H$1060,5,FALSE)</f>
        <v>Langgata 72 helsestasjon (3502000)</v>
      </c>
      <c r="C124" s="16">
        <f>VLOOKUP(A124,'[1]Visma 15.02.21'!$A$1:$H$1060,6,FALSE)</f>
        <v>6014426</v>
      </c>
      <c r="D124" s="16">
        <f>VLOOKUP(A124,'[1]Visma 15.02.21'!$A$1:$H$1060,7,FALSE)</f>
        <v>11996000</v>
      </c>
      <c r="E124" s="27">
        <f t="shared" si="4"/>
        <v>5981574</v>
      </c>
      <c r="F124" s="27">
        <f t="shared" si="9"/>
        <v>5981574</v>
      </c>
      <c r="G124" s="21" t="s">
        <v>408</v>
      </c>
      <c r="H124" s="19"/>
      <c r="I124" s="19"/>
    </row>
    <row r="125" spans="1:9" x14ac:dyDescent="0.25">
      <c r="A125" s="14">
        <v>5640401</v>
      </c>
      <c r="B125" s="20" t="str">
        <f>VLOOKUP(A125,'[1]Visma 15.02.21'!$A$1:$H$1060,5,FALSE)</f>
        <v>Langgata bhg fjernvarmetilknytning (35015)</v>
      </c>
      <c r="C125" s="16">
        <f>VLOOKUP(A125,'[1]Visma 15.02.21'!$A$1:$H$1060,6,FALSE)</f>
        <v>1648028</v>
      </c>
      <c r="D125" s="16">
        <f>VLOOKUP(A125,'[1]Visma 15.02.21'!$A$1:$H$1060,7,FALSE)</f>
        <v>4101000</v>
      </c>
      <c r="E125" s="27">
        <f t="shared" si="4"/>
        <v>2452972</v>
      </c>
      <c r="F125" s="27">
        <f t="shared" si="9"/>
        <v>2452972</v>
      </c>
      <c r="G125" s="21" t="s">
        <v>408</v>
      </c>
      <c r="H125" s="19"/>
      <c r="I125" s="19"/>
    </row>
    <row r="126" spans="1:9" x14ac:dyDescent="0.25">
      <c r="A126" s="14">
        <v>5640501</v>
      </c>
      <c r="B126" s="20" t="str">
        <f>VLOOKUP(A126,'[1]Visma 15.02.21'!$A$1:$H$1060,5,FALSE)</f>
        <v>Brueland bhg planlegging ombygg og utvielse</v>
      </c>
      <c r="C126" s="16">
        <f>VLOOKUP(A126,'[1]Visma 15.02.21'!$A$1:$H$1060,6,FALSE)</f>
        <v>55640</v>
      </c>
      <c r="D126" s="16">
        <f>VLOOKUP(A126,'[1]Visma 15.02.21'!$A$1:$H$1060,7,FALSE)</f>
        <v>1000000</v>
      </c>
      <c r="E126" s="27">
        <f t="shared" si="4"/>
        <v>944360</v>
      </c>
      <c r="F126" s="27">
        <f t="shared" si="9"/>
        <v>944360</v>
      </c>
      <c r="G126" s="21" t="s">
        <v>408</v>
      </c>
      <c r="H126" s="19"/>
      <c r="I126" s="19"/>
    </row>
    <row r="127" spans="1:9" x14ac:dyDescent="0.25">
      <c r="A127" s="14">
        <v>5640701</v>
      </c>
      <c r="B127" s="15" t="str">
        <f>VLOOKUP(A127,'[1]Visma 15.02.21'!$A$1:$H$1060,5,FALSE)</f>
        <v>Ny helsestasjon inventar</v>
      </c>
      <c r="C127" s="16">
        <f>VLOOKUP(A127,'[1]Visma 15.02.21'!$A$1:$H$1060,6,FALSE)</f>
        <v>2558709</v>
      </c>
      <c r="D127" s="16">
        <f>VLOOKUP(A127,'[1]Visma 15.02.21'!$A$1:$H$1060,7,FALSE)</f>
        <v>1840000</v>
      </c>
      <c r="E127" s="27">
        <f t="shared" si="4"/>
        <v>-718709</v>
      </c>
      <c r="F127" s="27">
        <f t="shared" si="9"/>
        <v>-718709</v>
      </c>
      <c r="G127" s="18" t="s">
        <v>441</v>
      </c>
      <c r="H127" s="19"/>
      <c r="I127" s="19"/>
    </row>
    <row r="128" spans="1:9" x14ac:dyDescent="0.25">
      <c r="A128" s="14">
        <v>5640901</v>
      </c>
      <c r="B128" s="20" t="str">
        <f>VLOOKUP(A128,'[1]Visma 15.02.21'!$A$1:$H$1060,5,FALSE)</f>
        <v>Barnehager branntekniske tiltak</v>
      </c>
      <c r="C128" s="16">
        <f>VLOOKUP(A128,'[1]Visma 15.02.21'!$A$1:$H$1060,6,FALSE)</f>
        <v>34392</v>
      </c>
      <c r="D128" s="16">
        <f>VLOOKUP(A128,'[1]Visma 15.02.21'!$A$1:$H$1060,7,FALSE)</f>
        <v>429000</v>
      </c>
      <c r="E128" s="27">
        <f t="shared" si="4"/>
        <v>394608</v>
      </c>
      <c r="F128" s="27">
        <f t="shared" si="9"/>
        <v>394608</v>
      </c>
      <c r="G128" s="21" t="s">
        <v>408</v>
      </c>
      <c r="H128" s="19"/>
      <c r="I128" s="19"/>
    </row>
    <row r="129" spans="1:9" x14ac:dyDescent="0.25">
      <c r="A129" s="14">
        <v>5641001</v>
      </c>
      <c r="B129" s="20" t="str">
        <f>VLOOKUP(A129,'[1]Visma 15.02.21'!$A$1:$H$1060,5,FALSE)</f>
        <v>Austrått bhg tilretteleggingstiltak</v>
      </c>
      <c r="C129" s="16">
        <f>VLOOKUP(A129,'[1]Visma 15.02.21'!$A$1:$H$1060,6,FALSE)</f>
        <v>192806</v>
      </c>
      <c r="D129" s="16">
        <f>VLOOKUP(A129,'[1]Visma 15.02.21'!$A$1:$H$1060,7,FALSE)</f>
        <v>0</v>
      </c>
      <c r="E129" s="27">
        <f t="shared" si="4"/>
        <v>-192806</v>
      </c>
      <c r="F129" s="27">
        <f t="shared" si="9"/>
        <v>-192806</v>
      </c>
      <c r="G129" s="21" t="s">
        <v>474</v>
      </c>
      <c r="H129" s="19"/>
      <c r="I129" s="19"/>
    </row>
    <row r="130" spans="1:9" x14ac:dyDescent="0.25">
      <c r="A130" s="14">
        <v>5641101</v>
      </c>
      <c r="B130" s="20" t="str">
        <f>VLOOKUP(A130,'[1]Visma 15.02.21'!$A$1:$H$1060,5,FALSE)</f>
        <v>Rabalder bhg oppgradering</v>
      </c>
      <c r="C130" s="16">
        <f>VLOOKUP(A130,'[1]Visma 15.02.21'!$A$1:$H$1060,6,FALSE)</f>
        <v>5263</v>
      </c>
      <c r="D130" s="16">
        <f>VLOOKUP(A130,'[1]Visma 15.02.21'!$A$1:$H$1060,7,FALSE)</f>
        <v>750000</v>
      </c>
      <c r="E130" s="27">
        <f t="shared" si="4"/>
        <v>744737</v>
      </c>
      <c r="F130" s="27">
        <f t="shared" si="9"/>
        <v>744737</v>
      </c>
      <c r="G130" s="21" t="s">
        <v>445</v>
      </c>
      <c r="H130" s="19"/>
      <c r="I130" s="19"/>
    </row>
    <row r="131" spans="1:9" x14ac:dyDescent="0.25">
      <c r="A131" s="14">
        <v>5650199</v>
      </c>
      <c r="B131" s="20" t="str">
        <f>VLOOKUP(A131,'[1]Visma 15.02.21'!$A$1:$H$1060,5,FALSE)</f>
        <v>Miljøtiltak kommunale bygg, budsjett</v>
      </c>
      <c r="C131" s="16">
        <v>3032273</v>
      </c>
      <c r="D131" s="16">
        <v>20000</v>
      </c>
      <c r="E131" s="27">
        <f t="shared" si="4"/>
        <v>-3012273</v>
      </c>
      <c r="F131" s="27">
        <f t="shared" si="9"/>
        <v>-3012273</v>
      </c>
      <c r="G131" s="21" t="s">
        <v>444</v>
      </c>
      <c r="H131" s="19"/>
      <c r="I131" s="19"/>
    </row>
    <row r="132" spans="1:9" x14ac:dyDescent="0.25">
      <c r="A132" s="14">
        <v>5650299</v>
      </c>
      <c r="B132" s="20" t="str">
        <f>VLOOKUP(A132,'[1]Visma 15.02.21'!$A$1:$H$1060,5,FALSE)</f>
        <v>ENØK utfasing av øljekjel, budsjett</v>
      </c>
      <c r="C132" s="16">
        <v>41954</v>
      </c>
      <c r="D132" s="16">
        <f>VLOOKUP(A132,'[1]Visma 15.02.21'!$A$1:$H$1060,7,FALSE)</f>
        <v>400000</v>
      </c>
      <c r="E132" s="27">
        <f t="shared" ref="E132:E195" si="10">D132-C132</f>
        <v>358046</v>
      </c>
      <c r="F132" s="27">
        <f t="shared" si="9"/>
        <v>358046</v>
      </c>
      <c r="G132" s="21" t="s">
        <v>408</v>
      </c>
      <c r="H132" s="19"/>
      <c r="I132" s="19"/>
    </row>
    <row r="133" spans="1:9" x14ac:dyDescent="0.25">
      <c r="A133" s="14">
        <v>5650399</v>
      </c>
      <c r="B133" s="20" t="str">
        <f>VLOOKUP(A133,'[1]Visma 15.02.21'!$A$1:$H$1060,5,FALSE)</f>
        <v>ITV-anlegg kameraovervåking, budsjett</v>
      </c>
      <c r="C133" s="16">
        <v>9810</v>
      </c>
      <c r="D133" s="16">
        <f>VLOOKUP(A133,'[1]Visma 15.02.21'!$A$1:$H$1060,7,FALSE)</f>
        <v>1129000</v>
      </c>
      <c r="E133" s="27">
        <f t="shared" si="10"/>
        <v>1119190</v>
      </c>
      <c r="F133" s="27">
        <f t="shared" si="9"/>
        <v>1119190</v>
      </c>
      <c r="G133" s="21" t="s">
        <v>445</v>
      </c>
      <c r="H133" s="19"/>
      <c r="I133" s="19"/>
    </row>
    <row r="134" spans="1:9" x14ac:dyDescent="0.25">
      <c r="A134" s="14">
        <v>5650499</v>
      </c>
      <c r="B134" s="20" t="str">
        <f>VLOOKUP(A134,'[1]Visma 15.02.21'!$A$1:$H$1060,5,FALSE)</f>
        <v>Innemiljø øvr. komm. bygg, oppgrad; budsjett</v>
      </c>
      <c r="C134" s="16">
        <v>2722340</v>
      </c>
      <c r="D134" s="16">
        <f>VLOOKUP(A134,'[1]Visma 15.02.21'!$A$1:$H$1060,7,FALSE)</f>
        <v>4989000</v>
      </c>
      <c r="E134" s="27">
        <f t="shared" si="10"/>
        <v>2266660</v>
      </c>
      <c r="F134" s="27">
        <f t="shared" si="9"/>
        <v>2266660</v>
      </c>
      <c r="G134" s="21" t="s">
        <v>408</v>
      </c>
      <c r="H134" s="19"/>
      <c r="I134" s="19"/>
    </row>
    <row r="135" spans="1:9" x14ac:dyDescent="0.25">
      <c r="A135" s="14">
        <v>5650599</v>
      </c>
      <c r="B135" s="20" t="str">
        <f>VLOOKUP(A135,'[1]Visma 15.02.21'!$A$1:$H$1060,5,FALSE)</f>
        <v>Omlegg int kommunikasj tekn styresystemer, budsjett</v>
      </c>
      <c r="C135" s="16">
        <v>385813</v>
      </c>
      <c r="D135" s="16">
        <f>VLOOKUP(A135,'[1]Visma 15.02.21'!$A$1:$H$1060,7,FALSE)</f>
        <v>798000</v>
      </c>
      <c r="E135" s="27">
        <f t="shared" si="10"/>
        <v>412187</v>
      </c>
      <c r="F135" s="27">
        <f t="shared" si="9"/>
        <v>412187</v>
      </c>
      <c r="G135" s="21" t="s">
        <v>408</v>
      </c>
      <c r="H135" s="19"/>
      <c r="I135" s="19"/>
    </row>
    <row r="136" spans="1:9" x14ac:dyDescent="0.25">
      <c r="A136" s="14">
        <v>5650699</v>
      </c>
      <c r="B136" s="20" t="str">
        <f>VLOOKUP(A136,'[1]Visma 15.02.21'!$A$1:$H$1060,5,FALSE)</f>
        <v>Adgangskontroll anlegg, budsjett</v>
      </c>
      <c r="C136" s="16">
        <v>869775</v>
      </c>
      <c r="D136" s="16">
        <f>VLOOKUP(A136,'[1]Visma 15.02.21'!$A$1:$H$1060,7,FALSE)</f>
        <v>2824000</v>
      </c>
      <c r="E136" s="27">
        <f t="shared" si="10"/>
        <v>1954225</v>
      </c>
      <c r="F136" s="27">
        <f t="shared" si="9"/>
        <v>1954225</v>
      </c>
      <c r="G136" s="21" t="s">
        <v>408</v>
      </c>
      <c r="H136" s="19"/>
      <c r="I136" s="19"/>
    </row>
    <row r="137" spans="1:9" x14ac:dyDescent="0.25">
      <c r="A137" s="14">
        <v>5650799</v>
      </c>
      <c r="B137" s="20" t="str">
        <f>VLOOKUP(A137,'[1]Visma 15.02.21'!$A$1:$H$1060,5,FALSE)</f>
        <v>Risikovurdering av varmetekniske anlegg, budsjett</v>
      </c>
      <c r="C137" s="16">
        <v>537500</v>
      </c>
      <c r="D137" s="16">
        <f>VLOOKUP(A137,'[1]Visma 15.02.21'!$A$1:$H$1060,7,FALSE)</f>
        <v>574000</v>
      </c>
      <c r="E137" s="27">
        <f t="shared" si="10"/>
        <v>36500</v>
      </c>
      <c r="F137" s="27">
        <f t="shared" si="9"/>
        <v>36500</v>
      </c>
      <c r="G137" s="21" t="s">
        <v>408</v>
      </c>
      <c r="H137" s="19"/>
      <c r="I137" s="19"/>
    </row>
    <row r="138" spans="1:9" x14ac:dyDescent="0.25">
      <c r="A138" s="14">
        <v>5650899</v>
      </c>
      <c r="B138" s="20" t="str">
        <f>VLOOKUP(A138,'[1]Visma 15.02.21'!$A$1:$H$1060,5,FALSE)</f>
        <v>Branntekniske tiltak helsebygg, budsjett</v>
      </c>
      <c r="C138" s="16">
        <v>10852299</v>
      </c>
      <c r="D138" s="16">
        <f>VLOOKUP(A138,'[1]Visma 15.02.21'!$A$1:$H$1060,7,FALSE)</f>
        <v>8979000</v>
      </c>
      <c r="E138" s="27">
        <f t="shared" si="10"/>
        <v>-1873299</v>
      </c>
      <c r="F138" s="27">
        <f t="shared" si="9"/>
        <v>-1873299</v>
      </c>
      <c r="G138" s="21" t="s">
        <v>444</v>
      </c>
      <c r="H138" s="19"/>
      <c r="I138" s="19"/>
    </row>
    <row r="139" spans="1:9" x14ac:dyDescent="0.25">
      <c r="A139" s="14">
        <v>5650999</v>
      </c>
      <c r="B139" s="20" t="str">
        <f>VLOOKUP(A139,'[1]Visma 15.02.21'!$A$1:$H$1060,5,FALSE)</f>
        <v>Brannteknske tiltak skoler, budsjett</v>
      </c>
      <c r="C139" s="16">
        <v>818344</v>
      </c>
      <c r="D139" s="16">
        <f>VLOOKUP(A139,'[1]Visma 15.02.21'!$A$1:$H$1060,7,FALSE)</f>
        <v>1504000</v>
      </c>
      <c r="E139" s="27">
        <f t="shared" si="10"/>
        <v>685656</v>
      </c>
      <c r="F139" s="27">
        <f t="shared" si="9"/>
        <v>685656</v>
      </c>
      <c r="G139" s="21" t="s">
        <v>408</v>
      </c>
      <c r="H139" s="19"/>
      <c r="I139" s="19"/>
    </row>
    <row r="140" spans="1:9" x14ac:dyDescent="0.25">
      <c r="A140" s="14">
        <v>5651099</v>
      </c>
      <c r="B140" s="20" t="str">
        <f>VLOOKUP(A140,'[1]Visma 15.02.21'!$A$1:$H$1060,5,FALSE)</f>
        <v>Branntekniske tiltak kulturbygg, budsjett</v>
      </c>
      <c r="C140" s="16">
        <v>1339433</v>
      </c>
      <c r="D140" s="16">
        <f>VLOOKUP(A140,'[1]Visma 15.02.21'!$A$1:$H$1060,7,FALSE)</f>
        <v>2263000</v>
      </c>
      <c r="E140" s="27">
        <f t="shared" si="10"/>
        <v>923567</v>
      </c>
      <c r="F140" s="27">
        <f t="shared" si="9"/>
        <v>923567</v>
      </c>
      <c r="G140" s="21" t="s">
        <v>408</v>
      </c>
      <c r="H140" s="19"/>
      <c r="I140" s="19"/>
    </row>
    <row r="141" spans="1:9" x14ac:dyDescent="0.25">
      <c r="A141" s="14">
        <v>5651199</v>
      </c>
      <c r="B141" s="20" t="str">
        <f>VLOOKUP(A141,'[1]Visma 15.02.21'!$A$1:$H$1060,5,FALSE)</f>
        <v>Nedgravde søppelcontainere, budsjett</v>
      </c>
      <c r="C141" s="16">
        <v>793438</v>
      </c>
      <c r="D141" s="16">
        <f>VLOOKUP(A141,'[1]Visma 15.02.21'!$A$1:$H$1060,7,FALSE)</f>
        <v>1237000</v>
      </c>
      <c r="E141" s="27">
        <f t="shared" si="10"/>
        <v>443562</v>
      </c>
      <c r="F141" s="27">
        <f t="shared" si="9"/>
        <v>443562</v>
      </c>
      <c r="G141" s="21" t="s">
        <v>408</v>
      </c>
      <c r="H141" s="19"/>
      <c r="I141" s="19"/>
    </row>
    <row r="142" spans="1:9" x14ac:dyDescent="0.25">
      <c r="A142" s="14">
        <v>5651299</v>
      </c>
      <c r="B142" s="15" t="str">
        <f>VLOOKUP(A142,'[1]Visma 15.02.21'!$A$1:$H$1060,5,FALSE)</f>
        <v>Branntekn. tiltak kommunale formålsbygg, budsjett</v>
      </c>
      <c r="C142" s="16">
        <v>374974</v>
      </c>
      <c r="D142" s="16">
        <f>VLOOKUP(A142,'[1]Visma 15.02.21'!$A$1:$H$1060,7,FALSE)</f>
        <v>368000</v>
      </c>
      <c r="E142" s="27">
        <f t="shared" si="10"/>
        <v>-6974</v>
      </c>
      <c r="F142" s="27">
        <f t="shared" si="9"/>
        <v>-6974</v>
      </c>
      <c r="G142" s="18" t="s">
        <v>441</v>
      </c>
      <c r="H142" s="19"/>
      <c r="I142" s="19"/>
    </row>
    <row r="143" spans="1:9" x14ac:dyDescent="0.25">
      <c r="A143" s="14">
        <v>5651399</v>
      </c>
      <c r="B143" s="20" t="str">
        <f>VLOOKUP(A143,'[1]Visma 15.02.21'!$A$1:$H$1060,5,FALSE)</f>
        <v>Programvare og programmering fagservere, budsjett</v>
      </c>
      <c r="C143" s="16">
        <v>782453</v>
      </c>
      <c r="D143" s="16">
        <f>VLOOKUP(A143,'[1]Visma 15.02.21'!$A$1:$H$1060,7,FALSE)</f>
        <v>1064000</v>
      </c>
      <c r="E143" s="27">
        <f t="shared" si="10"/>
        <v>281547</v>
      </c>
      <c r="F143" s="27">
        <f t="shared" si="9"/>
        <v>281547</v>
      </c>
      <c r="G143" s="21" t="s">
        <v>408</v>
      </c>
      <c r="H143" s="19"/>
      <c r="I143" s="19"/>
    </row>
    <row r="144" spans="1:9" x14ac:dyDescent="0.25">
      <c r="A144" s="14">
        <v>5651499</v>
      </c>
      <c r="B144" s="20" t="str">
        <f>VLOOKUP(A144,'[1]Visma 15.02.21'!$A$1:$H$1060,5,FALSE)</f>
        <v>Oppgr dusjanlegg for å hindre legionella, budsjett</v>
      </c>
      <c r="C144" s="16">
        <v>290395</v>
      </c>
      <c r="D144" s="16">
        <f>VLOOKUP(A144,'[1]Visma 15.02.21'!$A$1:$H$1060,7,FALSE)</f>
        <v>1090000</v>
      </c>
      <c r="E144" s="27">
        <f t="shared" si="10"/>
        <v>799605</v>
      </c>
      <c r="F144" s="27">
        <f t="shared" si="9"/>
        <v>799605</v>
      </c>
      <c r="G144" s="21" t="s">
        <v>408</v>
      </c>
      <c r="H144" s="19"/>
      <c r="I144" s="19"/>
    </row>
    <row r="145" spans="1:9" x14ac:dyDescent="0.25">
      <c r="A145" s="14">
        <v>5651501</v>
      </c>
      <c r="B145" s="20" t="str">
        <f>VLOOKUP(A145,'[1]Visma 15.02.21'!$A$1:$H$1060,5,FALSE)</f>
        <v>Universell utforming (4100300)</v>
      </c>
      <c r="C145" s="16">
        <f>VLOOKUP(A145,'[1]Visma 15.02.21'!$A$1:$H$1060,6,FALSE)</f>
        <v>2057114</v>
      </c>
      <c r="D145" s="16">
        <f>VLOOKUP(A145,'[1]Visma 15.02.21'!$A$1:$H$1060,7,FALSE)</f>
        <v>2868000</v>
      </c>
      <c r="E145" s="27">
        <f t="shared" si="10"/>
        <v>810886</v>
      </c>
      <c r="F145" s="27">
        <f t="shared" si="9"/>
        <v>810886</v>
      </c>
      <c r="G145" s="21" t="s">
        <v>408</v>
      </c>
      <c r="H145" s="19"/>
      <c r="I145" s="19"/>
    </row>
    <row r="146" spans="1:9" x14ac:dyDescent="0.25">
      <c r="A146" s="14">
        <v>5651601</v>
      </c>
      <c r="B146" s="20" t="str">
        <f>VLOOKUP(A146,'[1]Visma 15.02.21'!$A$1:$H$1060,5,FALSE)</f>
        <v>Solskjerming skoler (4103400)</v>
      </c>
      <c r="C146" s="16">
        <f>VLOOKUP(A146,'[1]Visma 15.02.21'!$A$1:$H$1060,6,FALSE)</f>
        <v>570875</v>
      </c>
      <c r="D146" s="16">
        <f>VLOOKUP(A146,'[1]Visma 15.02.21'!$A$1:$H$1060,7,FALSE)</f>
        <v>1000000</v>
      </c>
      <c r="E146" s="27">
        <f t="shared" si="10"/>
        <v>429125</v>
      </c>
      <c r="F146" s="27">
        <f t="shared" si="9"/>
        <v>429125</v>
      </c>
      <c r="G146" s="21" t="s">
        <v>408</v>
      </c>
      <c r="H146" s="19"/>
      <c r="I146" s="19"/>
    </row>
    <row r="147" spans="1:9" x14ac:dyDescent="0.25">
      <c r="A147" s="14">
        <v>5651701</v>
      </c>
      <c r="B147" s="20" t="str">
        <f>VLOOKUP(A147,'[1]Visma 15.02.21'!$A$1:$H$1060,5,FALSE)</f>
        <v>Radontiltak bygg (4100800)</v>
      </c>
      <c r="C147" s="16">
        <v>126429</v>
      </c>
      <c r="D147" s="16">
        <f>VLOOKUP(A147,'[1]Visma 15.02.21'!$A$1:$H$1060,7,FALSE)</f>
        <v>1500000</v>
      </c>
      <c r="E147" s="27">
        <f t="shared" si="10"/>
        <v>1373571</v>
      </c>
      <c r="F147" s="27">
        <f t="shared" si="9"/>
        <v>1373571</v>
      </c>
      <c r="G147" s="21" t="s">
        <v>408</v>
      </c>
      <c r="H147" s="19"/>
      <c r="I147" s="19"/>
    </row>
    <row r="148" spans="1:9" x14ac:dyDescent="0.25">
      <c r="A148" s="14">
        <v>5651801</v>
      </c>
      <c r="B148" s="20" t="str">
        <f>VLOOKUP(A148,'[1]Visma 15.02.21'!$A$1:$H$1060,5,FALSE)</f>
        <v>Oppgrad. brannvarslingsanlegg (4101600)</v>
      </c>
      <c r="C148" s="16">
        <f>VLOOKUP(A148,'[1]Visma 15.02.21'!$A$1:$H$1060,6,FALSE)</f>
        <v>1311600</v>
      </c>
      <c r="D148" s="16">
        <f>VLOOKUP(A148,'[1]Visma 15.02.21'!$A$1:$H$1060,7,FALSE)</f>
        <v>1567000</v>
      </c>
      <c r="E148" s="27">
        <f t="shared" si="10"/>
        <v>255400</v>
      </c>
      <c r="F148" s="27">
        <f t="shared" si="9"/>
        <v>255400</v>
      </c>
      <c r="G148" s="21" t="s">
        <v>408</v>
      </c>
      <c r="H148" s="19"/>
      <c r="I148" s="19"/>
    </row>
    <row r="149" spans="1:9" x14ac:dyDescent="0.25">
      <c r="A149" s="14">
        <v>5651901</v>
      </c>
      <c r="B149" s="20" t="str">
        <f>VLOOKUP(A149,'[1]Visma 15.02.21'!$A$1:$H$1060,5,FALSE)</f>
        <v>Brannsikr.tiltak kommunale boliger (4102600)</v>
      </c>
      <c r="C149" s="16">
        <f>VLOOKUP(A149,'[1]Visma 15.02.21'!$A$1:$H$1060,6,FALSE)</f>
        <v>34728</v>
      </c>
      <c r="D149" s="16">
        <f>VLOOKUP(A149,'[1]Visma 15.02.21'!$A$1:$H$1060,7,FALSE)</f>
        <v>773000</v>
      </c>
      <c r="E149" s="27">
        <f t="shared" si="10"/>
        <v>738272</v>
      </c>
      <c r="F149" s="27">
        <f t="shared" si="9"/>
        <v>738272</v>
      </c>
      <c r="G149" s="21" t="s">
        <v>408</v>
      </c>
      <c r="H149" s="19"/>
      <c r="I149" s="19"/>
    </row>
    <row r="150" spans="1:9" x14ac:dyDescent="0.25">
      <c r="A150" s="14">
        <v>5652001</v>
      </c>
      <c r="B150" s="20" t="str">
        <f>VLOOKUP(A150,'[1]Visma 15.02.21'!$A$1:$H$1060,5,FALSE)</f>
        <v>Lyse fjernvarme kommunale bygg (4102900)</v>
      </c>
      <c r="C150" s="16">
        <f>VLOOKUP(A150,'[1]Visma 15.02.21'!$A$1:$H$1060,6,FALSE)</f>
        <v>1966507</v>
      </c>
      <c r="D150" s="16">
        <f>VLOOKUP(A150,'[1]Visma 15.02.21'!$A$1:$H$1060,7,FALSE)</f>
        <v>2000000</v>
      </c>
      <c r="E150" s="27">
        <f t="shared" si="10"/>
        <v>33493</v>
      </c>
      <c r="F150" s="27">
        <f t="shared" si="9"/>
        <v>33493</v>
      </c>
      <c r="G150" s="21" t="s">
        <v>408</v>
      </c>
      <c r="H150" s="19"/>
      <c r="I150" s="19"/>
    </row>
    <row r="151" spans="1:9" x14ac:dyDescent="0.25">
      <c r="A151" s="14">
        <v>5652201</v>
      </c>
      <c r="B151" s="20" t="str">
        <f>VLOOKUP(A151,'[1]Visma 15.02.21'!$A$1:$H$1060,5,FALSE)</f>
        <v>Merking p-plasser skoler og bhg (4103500)</v>
      </c>
      <c r="C151" s="16">
        <f>VLOOKUP(A151,'[1]Visma 15.02.21'!$A$1:$H$1060,6,FALSE)</f>
        <v>103349</v>
      </c>
      <c r="D151" s="16">
        <f>VLOOKUP(A151,'[1]Visma 15.02.21'!$A$1:$H$1060,7,FALSE)</f>
        <v>1288000</v>
      </c>
      <c r="E151" s="27">
        <f t="shared" si="10"/>
        <v>1184651</v>
      </c>
      <c r="F151" s="27">
        <f t="shared" si="9"/>
        <v>1184651</v>
      </c>
      <c r="G151" s="21" t="s">
        <v>408</v>
      </c>
      <c r="H151" s="19"/>
      <c r="I151" s="19"/>
    </row>
    <row r="152" spans="1:9" x14ac:dyDescent="0.25">
      <c r="A152" s="14">
        <v>5652399</v>
      </c>
      <c r="B152" s="20" t="str">
        <f>VLOOKUP(A152,'[1]Visma 15.02.21'!$A$1:$H$1060,5,FALSE)</f>
        <v>Regulering, budsjett</v>
      </c>
      <c r="C152" s="16">
        <v>1650860</v>
      </c>
      <c r="D152" s="16">
        <v>1220000</v>
      </c>
      <c r="E152" s="27">
        <f t="shared" si="10"/>
        <v>-430860</v>
      </c>
      <c r="F152" s="27">
        <f t="shared" si="9"/>
        <v>-430860</v>
      </c>
      <c r="G152" s="21" t="s">
        <v>444</v>
      </c>
      <c r="H152" s="19"/>
      <c r="I152" s="19"/>
    </row>
    <row r="153" spans="1:9" x14ac:dyDescent="0.25">
      <c r="A153" s="14">
        <v>5652401</v>
      </c>
      <c r="B153" s="20" t="str">
        <f>VLOOKUP(A153,'[1]Visma 15.02.21'!$A$1:$H$1060,5,FALSE)</f>
        <v>Digital. og org. brann og FDV-dok. formålsbygg</v>
      </c>
      <c r="C153" s="16">
        <f>VLOOKUP(A153,'[1]Visma 15.02.21'!$A$1:$H$1060,6,FALSE)</f>
        <v>777606</v>
      </c>
      <c r="D153" s="16">
        <f>VLOOKUP(A153,'[1]Visma 15.02.21'!$A$1:$H$1060,7,FALSE)</f>
        <v>1500000</v>
      </c>
      <c r="E153" s="27">
        <f t="shared" si="10"/>
        <v>722394</v>
      </c>
      <c r="F153" s="27">
        <f t="shared" si="9"/>
        <v>722394</v>
      </c>
      <c r="G153" s="21" t="s">
        <v>408</v>
      </c>
      <c r="H153" s="19"/>
      <c r="I153" s="19"/>
    </row>
    <row r="154" spans="1:9" ht="30" x14ac:dyDescent="0.25">
      <c r="A154" s="14">
        <v>5652501</v>
      </c>
      <c r="B154" s="15" t="str">
        <f>VLOOKUP(A154,'[1]Visma 15.02.21'!$A$1:$H$1060,5,FALSE)</f>
        <v>Enova skolebygg (4000500)</v>
      </c>
      <c r="C154" s="16">
        <f>VLOOKUP(A154,'[1]Visma 15.02.21'!$A$1:$H$1060,6,FALSE)</f>
        <v>-1777510</v>
      </c>
      <c r="D154" s="16">
        <f>VLOOKUP(A154,'[1]Visma 15.02.21'!$A$1:$H$1060,7,FALSE)</f>
        <v>6000</v>
      </c>
      <c r="E154" s="27">
        <f t="shared" si="10"/>
        <v>1783510</v>
      </c>
      <c r="F154" s="27"/>
      <c r="G154" s="18" t="s">
        <v>475</v>
      </c>
      <c r="H154" s="19"/>
      <c r="I154" s="19"/>
    </row>
    <row r="155" spans="1:9" x14ac:dyDescent="0.25">
      <c r="A155" s="14">
        <v>5660199</v>
      </c>
      <c r="B155" s="20" t="str">
        <f>VLOOKUP(A155,'[1]Visma 15.02.21'!$A$1:$H$1060,5,FALSE)</f>
        <v>Idrettsbygg rehabilitering, budsjett</v>
      </c>
      <c r="C155" s="16">
        <v>961073</v>
      </c>
      <c r="D155" s="16">
        <f>VLOOKUP(A155,'[1]Visma 15.02.21'!$A$1:$H$1060,7,FALSE)</f>
        <v>1941000</v>
      </c>
      <c r="E155" s="27">
        <f t="shared" si="10"/>
        <v>979927</v>
      </c>
      <c r="F155" s="27">
        <f>E155</f>
        <v>979927</v>
      </c>
      <c r="G155" s="21" t="s">
        <v>408</v>
      </c>
      <c r="H155" s="19"/>
      <c r="I155" s="19"/>
    </row>
    <row r="156" spans="1:9" ht="30" x14ac:dyDescent="0.25">
      <c r="A156" s="14">
        <v>5660299</v>
      </c>
      <c r="B156" s="20" t="str">
        <f>VLOOKUP(A156,'[1]Visma 15.02.21'!$A$1:$H$1060,5,FALSE)</f>
        <v>Sentrum p-anlegg A8, budsjett</v>
      </c>
      <c r="C156" s="16">
        <v>6110277</v>
      </c>
      <c r="D156" s="16">
        <f>VLOOKUP(A156,'[1]Visma 15.02.21'!$A$1:$H$1060,7,FALSE)-D157</f>
        <v>6118000</v>
      </c>
      <c r="E156" s="27">
        <f t="shared" si="10"/>
        <v>7723</v>
      </c>
      <c r="F156" s="27">
        <v>0</v>
      </c>
      <c r="G156" s="21" t="s">
        <v>476</v>
      </c>
      <c r="H156" s="19"/>
      <c r="I156" s="19"/>
    </row>
    <row r="157" spans="1:9" ht="45" x14ac:dyDescent="0.25">
      <c r="A157" s="14">
        <v>5660299</v>
      </c>
      <c r="B157" s="20" t="s">
        <v>477</v>
      </c>
      <c r="C157" s="16">
        <v>0</v>
      </c>
      <c r="D157" s="16">
        <v>-22970000</v>
      </c>
      <c r="E157" s="27">
        <f t="shared" si="10"/>
        <v>-22970000</v>
      </c>
      <c r="F157" s="27">
        <f t="shared" ref="F157:F162" si="11">E157</f>
        <v>-22970000</v>
      </c>
      <c r="G157" s="21" t="s">
        <v>478</v>
      </c>
      <c r="H157" s="19"/>
      <c r="I157" s="19"/>
    </row>
    <row r="158" spans="1:9" x14ac:dyDescent="0.25">
      <c r="A158" s="14">
        <v>5660301</v>
      </c>
      <c r="B158" s="20" t="str">
        <f>VLOOKUP(A158,'[1]Visma 15.02.21'!$A$1:$H$1060,5,FALSE)</f>
        <v>Garderobeanlegg Vagleleiren (4103600)</v>
      </c>
      <c r="C158" s="16">
        <f>VLOOKUP(A158,'[1]Visma 15.02.21'!$A$1:$H$1060,6,FALSE)</f>
        <v>862765</v>
      </c>
      <c r="D158" s="16">
        <f>VLOOKUP(A158,'[1]Visma 15.02.21'!$A$1:$H$1060,7,FALSE)</f>
        <v>10000000</v>
      </c>
      <c r="E158" s="27">
        <f t="shared" si="10"/>
        <v>9137235</v>
      </c>
      <c r="F158" s="27">
        <f t="shared" si="11"/>
        <v>9137235</v>
      </c>
      <c r="G158" s="21" t="s">
        <v>408</v>
      </c>
      <c r="H158" s="19"/>
      <c r="I158" s="19"/>
    </row>
    <row r="159" spans="1:9" x14ac:dyDescent="0.25">
      <c r="A159" s="14">
        <v>5660401</v>
      </c>
      <c r="B159" s="20" t="str">
        <f>VLOOKUP(A159,'[1]Visma 15.02.21'!$A$1:$H$1060,5,FALSE)</f>
        <v>Austrått svømmehall (60008)</v>
      </c>
      <c r="C159" s="16">
        <f>VLOOKUP(A159,'[1]Visma 15.02.21'!$A$1:$H$1060,6,FALSE)</f>
        <v>72074583</v>
      </c>
      <c r="D159" s="16">
        <f>VLOOKUP(A159,'[1]Visma 15.02.21'!$A$1:$H$1060,7,FALSE)</f>
        <v>90909000</v>
      </c>
      <c r="E159" s="27">
        <f t="shared" si="10"/>
        <v>18834417</v>
      </c>
      <c r="F159" s="27">
        <f t="shared" si="11"/>
        <v>18834417</v>
      </c>
      <c r="G159" s="21" t="s">
        <v>408</v>
      </c>
      <c r="H159" s="19"/>
      <c r="I159" s="19"/>
    </row>
    <row r="160" spans="1:9" x14ac:dyDescent="0.25">
      <c r="A160" s="14">
        <v>5660501</v>
      </c>
      <c r="B160" s="20" t="str">
        <f>VLOOKUP(A160,'[1]Visma 15.02.21'!$A$1:$H$1060,5,FALSE)</f>
        <v>Giskehallen, rehab svømmehallen (6001000)</v>
      </c>
      <c r="C160" s="16">
        <f>VLOOKUP(A160,'[1]Visma 15.02.21'!$A$1:$H$1060,6,FALSE)</f>
        <v>10468869</v>
      </c>
      <c r="D160" s="16">
        <f>VLOOKUP(A160,'[1]Visma 15.02.21'!$A$1:$H$1060,7,FALSE)</f>
        <v>25000000</v>
      </c>
      <c r="E160" s="27">
        <f t="shared" si="10"/>
        <v>14531131</v>
      </c>
      <c r="F160" s="27">
        <f t="shared" si="11"/>
        <v>14531131</v>
      </c>
      <c r="G160" s="21" t="s">
        <v>408</v>
      </c>
      <c r="H160" s="19"/>
      <c r="I160" s="19"/>
    </row>
    <row r="161" spans="1:9" x14ac:dyDescent="0.25">
      <c r="A161" s="14">
        <v>5660601</v>
      </c>
      <c r="B161" s="20" t="str">
        <f>VLOOKUP(A161,'[1]Visma 15.02.21'!$A$1:$H$1060,5,FALSE)</f>
        <v>Sandnes rådhus (10001)</v>
      </c>
      <c r="C161" s="16">
        <f>VLOOKUP(A161,'[1]Visma 15.02.21'!$A$1:$H$1060,6,FALSE)</f>
        <v>1248343</v>
      </c>
      <c r="D161" s="16">
        <f>VLOOKUP(A161,'[1]Visma 15.02.21'!$A$1:$H$1060,7,FALSE)</f>
        <v>4267000</v>
      </c>
      <c r="E161" s="27">
        <f t="shared" si="10"/>
        <v>3018657</v>
      </c>
      <c r="F161" s="27">
        <f t="shared" si="11"/>
        <v>3018657</v>
      </c>
      <c r="G161" s="21" t="s">
        <v>408</v>
      </c>
      <c r="H161" s="19"/>
      <c r="I161" s="19"/>
    </row>
    <row r="162" spans="1:9" x14ac:dyDescent="0.25">
      <c r="A162" s="14">
        <v>5660801</v>
      </c>
      <c r="B162" s="20" t="str">
        <f>VLOOKUP(A162,'[1]Visma 15.02.21'!$A$1:$H$1060,5,FALSE)</f>
        <v>Inventar innleid bygg SLS/FBU/Flyktningenheten</v>
      </c>
      <c r="C162" s="16">
        <f>VLOOKUP(A162,'[1]Visma 15.02.21'!$A$1:$H$1060,6,FALSE)</f>
        <v>371606</v>
      </c>
      <c r="D162" s="16">
        <f>VLOOKUP(A162,'[1]Visma 15.02.21'!$A$1:$H$1060,7,FALSE)</f>
        <v>1000000</v>
      </c>
      <c r="E162" s="27">
        <f t="shared" si="10"/>
        <v>628394</v>
      </c>
      <c r="F162" s="27">
        <f t="shared" si="11"/>
        <v>628394</v>
      </c>
      <c r="G162" s="21" t="s">
        <v>408</v>
      </c>
      <c r="H162" s="19"/>
      <c r="I162" s="19"/>
    </row>
    <row r="163" spans="1:9" x14ac:dyDescent="0.25">
      <c r="A163" s="14">
        <v>5660901</v>
      </c>
      <c r="B163" s="20" t="str">
        <f>VLOOKUP(A163,'[1]Visma 15.02.21'!$A$1:$H$1060,5,FALSE)</f>
        <v>Tiltak Riska brannstasjon</v>
      </c>
      <c r="C163" s="16">
        <f>VLOOKUP(A163,'[1]Visma 15.02.21'!$A$1:$H$1060,6,FALSE)</f>
        <v>1003890</v>
      </c>
      <c r="D163" s="16">
        <f>VLOOKUP(A163,'[1]Visma 15.02.21'!$A$1:$H$1060,7,FALSE)</f>
        <v>0</v>
      </c>
      <c r="E163" s="27">
        <f t="shared" si="10"/>
        <v>-1003890</v>
      </c>
      <c r="F163" s="27"/>
      <c r="G163" s="21" t="s">
        <v>479</v>
      </c>
      <c r="H163" s="19" t="s">
        <v>411</v>
      </c>
      <c r="I163" s="19"/>
    </row>
    <row r="164" spans="1:9" x14ac:dyDescent="0.25">
      <c r="A164" s="14">
        <v>5661001</v>
      </c>
      <c r="B164" s="20" t="str">
        <f>VLOOKUP(A164,'[1]Visma 15.02.21'!$A$1:$H$1060,5,FALSE)</f>
        <v>Rehab Sandnes idrettspark, Giskehallen (spillemidler)</v>
      </c>
      <c r="C164" s="16">
        <f>-4548651-15350</f>
        <v>-4564001</v>
      </c>
      <c r="D164" s="16">
        <f>VLOOKUP(A164,'[1]Visma 15.02.21'!$A$1:$H$1060,7,FALSE)</f>
        <v>-8433000</v>
      </c>
      <c r="E164" s="27">
        <f t="shared" si="10"/>
        <v>-3868999</v>
      </c>
      <c r="F164" s="27">
        <f>E164</f>
        <v>-3868999</v>
      </c>
      <c r="G164" s="21" t="s">
        <v>480</v>
      </c>
      <c r="H164" s="19"/>
      <c r="I164" s="19"/>
    </row>
    <row r="165" spans="1:9" x14ac:dyDescent="0.25">
      <c r="A165" s="14">
        <v>5661101</v>
      </c>
      <c r="B165" s="20" t="str">
        <f>VLOOKUP(A165,'[1]Visma 15.02.21'!$A$1:$H$1060,5,FALSE)</f>
        <v>Rehab Riskahallen (spillemidler)</v>
      </c>
      <c r="C165" s="16">
        <v>-5976436</v>
      </c>
      <c r="D165" s="16">
        <f>VLOOKUP(A165,'[1]Visma 15.02.21'!$A$1:$H$1060,7,FALSE)</f>
        <v>-9049000</v>
      </c>
      <c r="E165" s="27">
        <f t="shared" si="10"/>
        <v>-3072564</v>
      </c>
      <c r="F165" s="27">
        <f>E165</f>
        <v>-3072564</v>
      </c>
      <c r="G165" s="21" t="s">
        <v>481</v>
      </c>
      <c r="H165" s="19"/>
      <c r="I165" s="19"/>
    </row>
    <row r="166" spans="1:9" x14ac:dyDescent="0.25">
      <c r="A166" s="14">
        <v>5661201</v>
      </c>
      <c r="B166" s="20" t="str">
        <f>VLOOKUP(A166,'[1]Visma 15.02.21'!$A$1:$H$1060,5,FALSE)</f>
        <v>Salg kommunale eiendommer</v>
      </c>
      <c r="C166" s="16">
        <f>VLOOKUP(A166,'[1]Visma 15.02.21'!$A$1:$H$1060,6,FALSE)</f>
        <v>-7036077</v>
      </c>
      <c r="D166" s="16">
        <f>VLOOKUP(A166,'[1]Visma 15.02.21'!$A$1:$H$1060,7,FALSE)</f>
        <v>0</v>
      </c>
      <c r="E166" s="27">
        <f t="shared" si="10"/>
        <v>7036077</v>
      </c>
      <c r="F166" s="27">
        <f>E166</f>
        <v>7036077</v>
      </c>
      <c r="G166" s="21" t="s">
        <v>482</v>
      </c>
      <c r="H166" s="19"/>
      <c r="I166" s="19"/>
    </row>
    <row r="167" spans="1:9" x14ac:dyDescent="0.25">
      <c r="A167" s="14">
        <v>5661301</v>
      </c>
      <c r="B167" s="15" t="str">
        <f>VLOOKUP(A167,'[1]Visma 15.02.21'!$A$1:$H$1060,5,FALSE)</f>
        <v>Rehab Giskehallen II (60003)</v>
      </c>
      <c r="C167" s="16">
        <f>VLOOKUP(A167,'[1]Visma 15.02.21'!$A$1:$H$1060,6,FALSE)</f>
        <v>15350</v>
      </c>
      <c r="D167" s="16">
        <f>VLOOKUP(A167,'[1]Visma 15.02.21'!$A$1:$H$1060,7,FALSE)</f>
        <v>15000</v>
      </c>
      <c r="E167" s="27">
        <f t="shared" si="10"/>
        <v>-350</v>
      </c>
      <c r="F167" s="27"/>
      <c r="G167" s="21" t="s">
        <v>441</v>
      </c>
      <c r="H167" s="19"/>
      <c r="I167" s="19"/>
    </row>
    <row r="168" spans="1:9" x14ac:dyDescent="0.25">
      <c r="A168" s="14">
        <v>5661501</v>
      </c>
      <c r="B168" s="20" t="str">
        <f>VLOOKUP(A168,'[1]Visma 15.02.21'!$A$1:$H$1060,5,FALSE)</f>
        <v>Riska svømmehall transportheis</v>
      </c>
      <c r="C168" s="16">
        <f>VLOOKUP(A168,'[1]Visma 15.02.21'!$A$1:$H$1060,6,FALSE)</f>
        <v>0</v>
      </c>
      <c r="D168" s="16">
        <f>VLOOKUP(A168,'[1]Visma 15.02.21'!$A$1:$H$1060,7,FALSE)</f>
        <v>550000</v>
      </c>
      <c r="E168" s="27">
        <f t="shared" si="10"/>
        <v>550000</v>
      </c>
      <c r="F168" s="27">
        <f>E168</f>
        <v>550000</v>
      </c>
      <c r="G168" s="21" t="s">
        <v>445</v>
      </c>
      <c r="H168" s="19"/>
      <c r="I168" s="19"/>
    </row>
    <row r="169" spans="1:9" x14ac:dyDescent="0.25">
      <c r="A169" s="14">
        <v>5662101</v>
      </c>
      <c r="B169" s="15" t="str">
        <f>VLOOKUP(A169,'[1]Visma 15.02.21'!$A$1:$H$1060,5,FALSE)</f>
        <v>Nytt produksjonskjøkken Vatne (41011)</v>
      </c>
      <c r="C169" s="16">
        <f>VLOOKUP(A169,'[1]Visma 15.02.21'!$A$1:$H$1060,6,FALSE)</f>
        <v>45666</v>
      </c>
      <c r="D169" s="16">
        <f>VLOOKUP(A169,'[1]Visma 15.02.21'!$A$1:$H$1060,7,FALSE)</f>
        <v>36000</v>
      </c>
      <c r="E169" s="27">
        <f t="shared" si="10"/>
        <v>-9666</v>
      </c>
      <c r="F169" s="27">
        <f>E169</f>
        <v>-9666</v>
      </c>
      <c r="G169" s="18" t="s">
        <v>441</v>
      </c>
      <c r="H169" s="19"/>
      <c r="I169" s="19"/>
    </row>
    <row r="170" spans="1:9" x14ac:dyDescent="0.25">
      <c r="A170" s="14">
        <v>5662201</v>
      </c>
      <c r="B170" s="23" t="str">
        <f>VLOOKUP(A170,'[1]Visma 15.02.21'!$A$1:$H$1060,5,FALSE)</f>
        <v>Ny brannstasjon (10013)</v>
      </c>
      <c r="C170" s="24">
        <f>VLOOKUP(A170,'[1]Visma 15.02.21'!$A$1:$H$1060,6,FALSE)</f>
        <v>22683</v>
      </c>
      <c r="D170" s="24">
        <f>VLOOKUP(A170,'[1]Visma 15.02.21'!$A$1:$H$1060,7,FALSE)</f>
        <v>1912000</v>
      </c>
      <c r="E170" s="25">
        <f t="shared" si="10"/>
        <v>1889317</v>
      </c>
      <c r="F170" s="25">
        <v>1867271</v>
      </c>
      <c r="G170" s="75" t="s">
        <v>483</v>
      </c>
      <c r="H170" s="19"/>
      <c r="I170" s="19"/>
    </row>
    <row r="171" spans="1:9" x14ac:dyDescent="0.25">
      <c r="A171" s="14">
        <v>5662202</v>
      </c>
      <c r="B171" s="23" t="str">
        <f>VLOOKUP(A171,'[1]Visma 15.02.21'!$A$1:$H$1060,5,FALSE)</f>
        <v>Felles øyeblikkelig hjelp - legevakt (10014)</v>
      </c>
      <c r="C171" s="24">
        <f>VLOOKUP(A171,'[1]Visma 15.02.21'!$A$1:$H$1060,6,FALSE)</f>
        <v>1436</v>
      </c>
      <c r="D171" s="24">
        <f>VLOOKUP(A171,'[1]Visma 15.02.21'!$A$1:$H$1060,7,FALSE)</f>
        <v>0</v>
      </c>
      <c r="E171" s="25">
        <f t="shared" si="10"/>
        <v>-1436</v>
      </c>
      <c r="F171" s="25"/>
      <c r="G171" s="76"/>
      <c r="H171" s="19"/>
      <c r="I171" s="19"/>
    </row>
    <row r="172" spans="1:9" x14ac:dyDescent="0.25">
      <c r="A172" s="14">
        <v>5662203</v>
      </c>
      <c r="B172" s="23" t="str">
        <f>VLOOKUP(A172,'[1]Visma 15.02.21'!$A$1:$H$1060,5,FALSE)</f>
        <v>Ambulansestasjon (10016)</v>
      </c>
      <c r="C172" s="24">
        <f>VLOOKUP(A172,'[1]Visma 15.02.21'!$A$1:$H$1060,6,FALSE)</f>
        <v>20610</v>
      </c>
      <c r="D172" s="24">
        <f>VLOOKUP(A172,'[1]Visma 15.02.21'!$A$1:$H$1060,7,FALSE)</f>
        <v>0</v>
      </c>
      <c r="E172" s="25">
        <f t="shared" si="10"/>
        <v>-20610</v>
      </c>
      <c r="F172" s="25"/>
      <c r="G172" s="77"/>
      <c r="H172" s="19"/>
      <c r="I172" s="19"/>
    </row>
    <row r="173" spans="1:9" ht="30" x14ac:dyDescent="0.25">
      <c r="A173" s="14">
        <v>6000101</v>
      </c>
      <c r="B173" s="28" t="str">
        <f>VLOOKUP(A173,'[1]Visma 15.02.21'!$A$1:$H$1060,5,FALSE)</f>
        <v>Gjøysamyra ferdigstillelse infrastruktur</v>
      </c>
      <c r="C173" s="16">
        <f>VLOOKUP(A173,'[1]Visma 15.02.21'!$A$1:$H$1060,6,FALSE)</f>
        <v>2069312</v>
      </c>
      <c r="D173" s="16">
        <f>VLOOKUP(A173,'[1]Visma 15.02.21'!$A$1:$H$1060,7,FALSE)</f>
        <v>2000000</v>
      </c>
      <c r="E173" s="27">
        <f t="shared" si="10"/>
        <v>-69312</v>
      </c>
      <c r="F173" s="27">
        <v>0</v>
      </c>
      <c r="G173" s="21" t="s">
        <v>484</v>
      </c>
      <c r="H173" s="19" t="s">
        <v>411</v>
      </c>
      <c r="I173" s="19"/>
    </row>
    <row r="174" spans="1:9" x14ac:dyDescent="0.25">
      <c r="A174" s="14">
        <v>6000201</v>
      </c>
      <c r="B174" s="20" t="str">
        <f>VLOOKUP(A174,'[1]Visma 15.02.21'!$A$1:$H$1060,5,FALSE)</f>
        <v>Haukalivegen utvidelse</v>
      </c>
      <c r="C174" s="16">
        <f>VLOOKUP(A174,'[1]Visma 15.02.21'!$A$1:$H$1060,6,FALSE)</f>
        <v>385955</v>
      </c>
      <c r="D174" s="16">
        <f>VLOOKUP(A174,'[1]Visma 15.02.21'!$A$1:$H$1060,7,FALSE)</f>
        <v>1200000</v>
      </c>
      <c r="E174" s="27">
        <f t="shared" si="10"/>
        <v>814045</v>
      </c>
      <c r="F174" s="27">
        <f>E174</f>
        <v>814045</v>
      </c>
      <c r="G174" s="21" t="s">
        <v>408</v>
      </c>
      <c r="H174" s="19"/>
      <c r="I174" s="19"/>
    </row>
    <row r="175" spans="1:9" x14ac:dyDescent="0.25">
      <c r="A175" s="14">
        <v>6000301</v>
      </c>
      <c r="B175" s="20" t="str">
        <f>VLOOKUP(A175,'[1]Visma 15.02.21'!$A$1:$H$1060,5,FALSE)</f>
        <v>Lysebotn asfaltering</v>
      </c>
      <c r="C175" s="16">
        <f>VLOOKUP(A175,'[1]Visma 15.02.21'!$A$1:$H$1060,6,FALSE)</f>
        <v>586140</v>
      </c>
      <c r="D175" s="16">
        <f>VLOOKUP(A175,'[1]Visma 15.02.21'!$A$1:$H$1060,7,FALSE)</f>
        <v>600000</v>
      </c>
      <c r="E175" s="27">
        <f t="shared" si="10"/>
        <v>13860</v>
      </c>
      <c r="F175" s="27">
        <f>E175</f>
        <v>13860</v>
      </c>
      <c r="G175" s="21" t="s">
        <v>408</v>
      </c>
      <c r="H175" s="19"/>
      <c r="I175" s="19"/>
    </row>
    <row r="176" spans="1:9" x14ac:dyDescent="0.25">
      <c r="A176" s="14">
        <v>6000401</v>
      </c>
      <c r="B176" s="20" t="str">
        <f>VLOOKUP(A176,'[1]Visma 15.02.21'!$A$1:$H$1060,5,FALSE)</f>
        <v>Bergebakkene - skolen belysning og sti</v>
      </c>
      <c r="C176" s="16">
        <f>VLOOKUP(A176,'[1]Visma 15.02.21'!$A$1:$H$1060,6,FALSE)</f>
        <v>0</v>
      </c>
      <c r="D176" s="16">
        <f>VLOOKUP(A176,'[1]Visma 15.02.21'!$A$1:$H$1060,7,FALSE)</f>
        <v>1000000</v>
      </c>
      <c r="E176" s="27">
        <f t="shared" si="10"/>
        <v>1000000</v>
      </c>
      <c r="F176" s="27">
        <f>E176</f>
        <v>1000000</v>
      </c>
      <c r="G176" s="21" t="s">
        <v>445</v>
      </c>
      <c r="H176" s="19"/>
      <c r="I176" s="19"/>
    </row>
    <row r="177" spans="1:12" x14ac:dyDescent="0.25">
      <c r="A177" s="14">
        <v>6000501</v>
      </c>
      <c r="B177" s="20" t="str">
        <f>VLOOKUP(A177,'[1]Visma 15.02.21'!$A$1:$H$1060,5,FALSE)</f>
        <v>Opprustning kirkestien</v>
      </c>
      <c r="C177" s="16">
        <f>VLOOKUP(A177,'[1]Visma 15.02.21'!$A$1:$H$1060,6,FALSE)</f>
        <v>0</v>
      </c>
      <c r="D177" s="16">
        <f>VLOOKUP(A177,'[1]Visma 15.02.21'!$A$1:$H$1060,7,FALSE)</f>
        <v>250000</v>
      </c>
      <c r="E177" s="27">
        <f t="shared" si="10"/>
        <v>250000</v>
      </c>
      <c r="F177" s="27">
        <f>E177</f>
        <v>250000</v>
      </c>
      <c r="G177" s="21" t="s">
        <v>445</v>
      </c>
      <c r="H177" s="19"/>
      <c r="I177" s="19"/>
    </row>
    <row r="178" spans="1:12" x14ac:dyDescent="0.25">
      <c r="A178" s="14">
        <v>6001199</v>
      </c>
      <c r="B178" s="15" t="str">
        <f>VLOOKUP(A178,'[1]Visma 15.02.21'!$A$1:$H$1060,5,FALSE)</f>
        <v>Salg av restareal i utbygde områder</v>
      </c>
      <c r="C178" s="16">
        <f>VLOOKUP(A178,'[1]Visma 15.02.21'!$A$1:$H$1060,6,FALSE)</f>
        <v>-273025</v>
      </c>
      <c r="D178" s="16">
        <f>VLOOKUP(A178,'[1]Visma 15.02.21'!$A$1:$H$1060,7,FALSE)</f>
        <v>0</v>
      </c>
      <c r="E178" s="27">
        <f t="shared" si="10"/>
        <v>273025</v>
      </c>
      <c r="F178" s="27"/>
      <c r="G178" s="18" t="s">
        <v>409</v>
      </c>
      <c r="H178" s="19"/>
      <c r="I178" s="19"/>
    </row>
    <row r="179" spans="1:12" x14ac:dyDescent="0.25">
      <c r="A179" s="14">
        <v>6001499</v>
      </c>
      <c r="B179" s="15" t="str">
        <f>VLOOKUP(A179,'[1]Visma 15.02.21'!$A$1:$H$1060,5,FALSE)</f>
        <v>Salg av gamle brannstasjon</v>
      </c>
      <c r="C179" s="16">
        <f>VLOOKUP(A179,'[1]Visma 15.02.21'!$A$1:$H$1060,6,FALSE)</f>
        <v>-45580515</v>
      </c>
      <c r="D179" s="16">
        <f>VLOOKUP(A179,'[1]Visma 15.02.21'!$A$1:$H$1060,7,FALSE)</f>
        <v>-39900000</v>
      </c>
      <c r="E179" s="27">
        <f t="shared" si="10"/>
        <v>5680515</v>
      </c>
      <c r="F179" s="27"/>
      <c r="G179" s="18" t="s">
        <v>409</v>
      </c>
      <c r="H179" s="19"/>
      <c r="I179" s="19"/>
    </row>
    <row r="180" spans="1:12" x14ac:dyDescent="0.25">
      <c r="A180" s="14">
        <v>6001599</v>
      </c>
      <c r="B180" s="20" t="str">
        <f>VLOOKUP(A180,'[1]Visma 15.02.21'!$A$1:$H$1060,5,FALSE)</f>
        <v>Parkering - Park.tekn utstyr komm. p-hus, budsjett</v>
      </c>
      <c r="C180" s="16">
        <v>366281</v>
      </c>
      <c r="D180" s="16">
        <f>VLOOKUP(A180,'[1]Visma 15.02.21'!$A$1:$H$1060,7,FALSE)</f>
        <v>437299</v>
      </c>
      <c r="E180" s="27">
        <f t="shared" si="10"/>
        <v>71018</v>
      </c>
      <c r="F180" s="27">
        <f>E180</f>
        <v>71018</v>
      </c>
      <c r="G180" s="21" t="s">
        <v>408</v>
      </c>
      <c r="H180" s="19"/>
      <c r="I180" s="19"/>
    </row>
    <row r="181" spans="1:12" x14ac:dyDescent="0.25">
      <c r="A181" s="14">
        <v>6010175</v>
      </c>
      <c r="B181" s="15" t="str">
        <f>VLOOKUP(A181,'[1]Visma 15.02.21'!$A$1:$H$1060,5,FALSE)</f>
        <v>Salt/asfaltpåbygg til krokløft</v>
      </c>
      <c r="C181" s="16">
        <f>VLOOKUP(A181,'[1]Visma 15.02.21'!$A$1:$H$1060,6,FALSE)</f>
        <v>522500</v>
      </c>
      <c r="D181" s="16">
        <f>VLOOKUP(A181,'[1]Visma 15.02.21'!$A$1:$H$1060,7,FALSE)</f>
        <v>522500</v>
      </c>
      <c r="E181" s="27">
        <f t="shared" si="10"/>
        <v>0</v>
      </c>
      <c r="F181" s="27">
        <f>E181</f>
        <v>0</v>
      </c>
      <c r="G181" s="18" t="s">
        <v>409</v>
      </c>
      <c r="H181" s="19"/>
      <c r="I181" s="19"/>
    </row>
    <row r="182" spans="1:12" x14ac:dyDescent="0.25">
      <c r="A182" s="14">
        <v>6010199</v>
      </c>
      <c r="B182" s="20" t="str">
        <f>VLOOKUP(A182,'[1]Visma 15.02.21'!$A$1:$H$1060,5,FALSE)</f>
        <v>MASKINPARK, BILER</v>
      </c>
      <c r="C182" s="16">
        <v>224998</v>
      </c>
      <c r="D182" s="16">
        <f>VLOOKUP(A182,'[1]Visma 15.02.21'!$A$1:$H$1060,7,FALSE)</f>
        <v>400000</v>
      </c>
      <c r="E182" s="27">
        <f t="shared" si="10"/>
        <v>175002</v>
      </c>
      <c r="F182" s="27">
        <f>E182</f>
        <v>175002</v>
      </c>
      <c r="G182" s="21" t="s">
        <v>408</v>
      </c>
      <c r="H182" s="19"/>
      <c r="I182" s="19"/>
    </row>
    <row r="183" spans="1:12" x14ac:dyDescent="0.25">
      <c r="A183" s="14">
        <v>6010606</v>
      </c>
      <c r="B183" s="15" t="str">
        <f>VLOOKUP(A183,'[1]Visma 15.02.21'!$A$1:$H$1060,5,FALSE)</f>
        <v>PX 58699 FORD TRANSIT CUSTOM</v>
      </c>
      <c r="C183" s="16">
        <f>VLOOKUP(A183,'[1]Visma 15.02.21'!$A$1:$H$1060,6,FALSE)</f>
        <v>155000</v>
      </c>
      <c r="D183" s="16">
        <f>VLOOKUP(A183,'[1]Visma 15.02.21'!$A$1:$H$1060,7,FALSE)</f>
        <v>155000</v>
      </c>
      <c r="E183" s="27">
        <f t="shared" si="10"/>
        <v>0</v>
      </c>
      <c r="F183" s="27">
        <f>E183</f>
        <v>0</v>
      </c>
      <c r="G183" s="18" t="s">
        <v>409</v>
      </c>
      <c r="H183" s="19"/>
      <c r="I183" s="19"/>
    </row>
    <row r="184" spans="1:12" x14ac:dyDescent="0.25">
      <c r="A184" s="14">
        <v>6011099</v>
      </c>
      <c r="B184" s="15" t="str">
        <f>VLOOKUP(A184,'[1]Visma 15.02.21'!$A$1:$H$1060,5,FALSE)</f>
        <v>Bydrift - Anskaffelse av containere, budsjett</v>
      </c>
      <c r="C184" s="16">
        <v>167500</v>
      </c>
      <c r="D184" s="16">
        <f>VLOOKUP(A184,'[1]Visma 15.02.21'!$A$1:$H$1060,7,FALSE)</f>
        <v>167500</v>
      </c>
      <c r="E184" s="27">
        <f t="shared" si="10"/>
        <v>0</v>
      </c>
      <c r="F184" s="27">
        <f>E184</f>
        <v>0</v>
      </c>
      <c r="G184" s="18" t="s">
        <v>409</v>
      </c>
      <c r="H184" s="19"/>
      <c r="I184" s="19"/>
    </row>
    <row r="185" spans="1:12" x14ac:dyDescent="0.25">
      <c r="A185" s="14">
        <v>6011201</v>
      </c>
      <c r="B185" s="15" t="str">
        <f>VLOOKUP(A185,'[1]Visma 15.02.21'!$A$1:$H$1060,5,FALSE)</f>
        <v>Bydrift - Anskaffelse flomvernutstyr</v>
      </c>
      <c r="C185" s="16">
        <f>VLOOKUP(A185,'[1]Visma 15.02.21'!$A$1:$H$1060,6,FALSE)</f>
        <v>37807</v>
      </c>
      <c r="D185" s="16">
        <f>VLOOKUP(A185,'[1]Visma 15.02.21'!$A$1:$H$1060,7,FALSE)</f>
        <v>0</v>
      </c>
      <c r="E185" s="27">
        <f t="shared" si="10"/>
        <v>-37807</v>
      </c>
      <c r="F185" s="27">
        <v>0</v>
      </c>
      <c r="G185" s="18" t="s">
        <v>441</v>
      </c>
      <c r="H185" s="19"/>
      <c r="I185" s="19"/>
    </row>
    <row r="186" spans="1:12" x14ac:dyDescent="0.25">
      <c r="A186" s="14">
        <v>6202201</v>
      </c>
      <c r="B186" s="20" t="str">
        <f>VLOOKUP(A186,'[1]Visma 15.02.21'!$A$1:$H$1060,5,FALSE)</f>
        <v>Tiltak demning Frøylandsvatnet</v>
      </c>
      <c r="C186" s="16">
        <v>26484</v>
      </c>
      <c r="D186" s="16">
        <f>VLOOKUP(A186,'[1]Visma 15.02.21'!$A$1:$H$1060,7,FALSE)</f>
        <v>569000</v>
      </c>
      <c r="E186" s="27">
        <f t="shared" si="10"/>
        <v>542516</v>
      </c>
      <c r="F186" s="27">
        <f>E186</f>
        <v>542516</v>
      </c>
      <c r="G186" s="21" t="s">
        <v>408</v>
      </c>
      <c r="H186" s="19"/>
      <c r="I186" s="19"/>
    </row>
    <row r="187" spans="1:12" x14ac:dyDescent="0.25">
      <c r="A187" s="14">
        <v>6302099</v>
      </c>
      <c r="B187" s="20" t="str">
        <f>VLOOKUP(A187,'[1]Visma 15.02.21'!$A$1:$H$1060,5,FALSE)</f>
        <v>Utskifting av utrangerte gatelys, budsjett</v>
      </c>
      <c r="C187" s="16">
        <v>1729916</v>
      </c>
      <c r="D187" s="16">
        <f>VLOOKUP(A187,'[1]Visma 15.02.21'!$A$1:$H$1060,7,FALSE)</f>
        <v>5969000</v>
      </c>
      <c r="E187" s="27">
        <f t="shared" si="10"/>
        <v>4239084</v>
      </c>
      <c r="F187" s="27">
        <f>E187</f>
        <v>4239084</v>
      </c>
      <c r="G187" s="21" t="s">
        <v>408</v>
      </c>
      <c r="H187" s="19"/>
      <c r="I187" s="19"/>
    </row>
    <row r="188" spans="1:12" x14ac:dyDescent="0.25">
      <c r="A188" s="14">
        <v>6302199</v>
      </c>
      <c r="B188" s="20" t="str">
        <f>VLOOKUP(A188,'[1]Visma 15.02.21'!$A$1:$H$1060,5,FALSE)</f>
        <v>GATELYS BUDSJETT</v>
      </c>
      <c r="C188" s="16">
        <v>2038735</v>
      </c>
      <c r="D188" s="16">
        <f>VLOOKUP(A188,'[1]Visma 15.02.21'!$A$1:$H$1060,7,FALSE)</f>
        <v>3331000</v>
      </c>
      <c r="E188" s="27">
        <f t="shared" si="10"/>
        <v>1292265</v>
      </c>
      <c r="F188" s="27">
        <f>E188</f>
        <v>1292265</v>
      </c>
      <c r="G188" s="14" t="s">
        <v>408</v>
      </c>
      <c r="K188" s="32"/>
      <c r="L188" s="32"/>
    </row>
    <row r="189" spans="1:12" x14ac:dyDescent="0.25">
      <c r="A189" s="14">
        <v>6304299</v>
      </c>
      <c r="B189" s="20" t="str">
        <f>VLOOKUP(A189,'[1]Visma 15.02.21'!$A$1:$H$1060,5,FALSE)</f>
        <v>BYUTVIKLINGSPROSJEKTER, BUD</v>
      </c>
      <c r="C189" s="16">
        <f>VLOOKUP(A189,'[1]Visma 15.02.21'!$A$1:$H$1060,6,FALSE)</f>
        <v>0</v>
      </c>
      <c r="D189" s="16">
        <f>VLOOKUP(A189,'[1]Visma 15.02.21'!$A$1:$H$1060,7,FALSE)</f>
        <v>4000000</v>
      </c>
      <c r="E189" s="27">
        <f t="shared" si="10"/>
        <v>4000000</v>
      </c>
      <c r="F189" s="27">
        <f>E189</f>
        <v>4000000</v>
      </c>
      <c r="G189" s="14" t="s">
        <v>445</v>
      </c>
      <c r="K189" s="32"/>
      <c r="L189" s="32"/>
    </row>
    <row r="190" spans="1:12" ht="90" x14ac:dyDescent="0.25">
      <c r="A190" s="14">
        <v>6304699</v>
      </c>
      <c r="B190" s="20" t="str">
        <f>VLOOKUP(A190,'[1]Visma 15.02.21'!$A$1:$H$1060,5,FALSE)</f>
        <v>Ruten - byrom, teknisk plan og utomhusplan</v>
      </c>
      <c r="C190" s="16">
        <v>90863438</v>
      </c>
      <c r="D190" s="16">
        <f>VLOOKUP(A190,'[1]Visma 15.02.21'!$A$1:$H$1060,7,FALSE)</f>
        <v>54357000</v>
      </c>
      <c r="E190" s="27">
        <f t="shared" si="10"/>
        <v>-36506438</v>
      </c>
      <c r="F190" s="27">
        <f>E190</f>
        <v>-36506438</v>
      </c>
      <c r="G190" s="21" t="s">
        <v>485</v>
      </c>
      <c r="K190" s="32"/>
      <c r="L190" s="32"/>
    </row>
    <row r="191" spans="1:12" x14ac:dyDescent="0.25">
      <c r="A191" s="14">
        <v>6502299</v>
      </c>
      <c r="B191" s="15" t="str">
        <f>VLOOKUP(A191,'[1]Visma 15.02.21'!$A$1:$H$1060,5,FALSE)</f>
        <v>Innovasjonsløsninger</v>
      </c>
      <c r="C191" s="16">
        <f>VLOOKUP(A191,'[1]Visma 15.02.21'!$A$1:$H$1060,6,FALSE)</f>
        <v>29749</v>
      </c>
      <c r="D191" s="16">
        <f>VLOOKUP(A191,'[1]Visma 15.02.21'!$A$1:$H$1060,7,FALSE)</f>
        <v>30000</v>
      </c>
      <c r="E191" s="27">
        <f t="shared" si="10"/>
        <v>251</v>
      </c>
      <c r="F191" s="27"/>
      <c r="G191" s="33" t="s">
        <v>409</v>
      </c>
      <c r="K191" s="32"/>
      <c r="L191" s="32"/>
    </row>
    <row r="192" spans="1:12" x14ac:dyDescent="0.25">
      <c r="A192" s="14">
        <v>6502799</v>
      </c>
      <c r="B192" s="20" t="str">
        <f>VLOOKUP(A192,'[1]Visma 15.02.21'!$A$1:$H$1060,5,FALSE)</f>
        <v>Prosjektstyringsverktøy</v>
      </c>
      <c r="C192" s="16">
        <f>VLOOKUP(A192,'[1]Visma 15.02.21'!$A$1:$H$1060,6,FALSE)</f>
        <v>28665</v>
      </c>
      <c r="D192" s="16">
        <f>VLOOKUP(A192,'[1]Visma 15.02.21'!$A$1:$H$1060,7,FALSE)</f>
        <v>100000</v>
      </c>
      <c r="E192" s="27">
        <f t="shared" si="10"/>
        <v>71335</v>
      </c>
      <c r="F192" s="27">
        <f>E192</f>
        <v>71335</v>
      </c>
      <c r="G192" s="14" t="s">
        <v>408</v>
      </c>
      <c r="K192" s="32"/>
      <c r="L192" s="32"/>
    </row>
    <row r="193" spans="1:7" x14ac:dyDescent="0.25">
      <c r="A193" s="14">
        <v>6503399</v>
      </c>
      <c r="B193" s="15" t="str">
        <f>VLOOKUP(A193,'[1]Visma 15.02.21'!$A$1:$H$1060,5,FALSE)</f>
        <v>Trafikksikkerhetstiltak budsjett</v>
      </c>
      <c r="C193" s="16">
        <v>45512</v>
      </c>
      <c r="D193" s="16">
        <f>VLOOKUP(A193,'[1]Visma 15.02.21'!$A$1:$H$1060,7,FALSE)</f>
        <v>37000</v>
      </c>
      <c r="E193" s="27">
        <f t="shared" si="10"/>
        <v>-8512</v>
      </c>
      <c r="F193" s="27">
        <v>0</v>
      </c>
      <c r="G193" s="33" t="s">
        <v>441</v>
      </c>
    </row>
    <row r="194" spans="1:7" x14ac:dyDescent="0.25">
      <c r="A194" s="14">
        <v>6503599</v>
      </c>
      <c r="B194" s="20" t="str">
        <f>VLOOKUP(A194,'[1]Visma 15.02.21'!$A$1:$H$1060,5,FALSE)</f>
        <v>Universell utforming på eksisterende veinett og trafikkarealer, budsjett</v>
      </c>
      <c r="C194" s="16">
        <f>VLOOKUP(A194,'[1]Visma 15.02.21'!$A$1:$H$1060,6,FALSE)</f>
        <v>0</v>
      </c>
      <c r="D194" s="16">
        <f>VLOOKUP(A194,'[1]Visma 15.02.21'!$A$1:$H$1060,7,FALSE)</f>
        <v>135000</v>
      </c>
      <c r="E194" s="27">
        <f t="shared" si="10"/>
        <v>135000</v>
      </c>
      <c r="F194" s="27">
        <f>E194</f>
        <v>135000</v>
      </c>
      <c r="G194" s="14" t="s">
        <v>445</v>
      </c>
    </row>
    <row r="195" spans="1:7" x14ac:dyDescent="0.25">
      <c r="A195" s="14">
        <v>6503701</v>
      </c>
      <c r="B195" s="20" t="str">
        <f>VLOOKUP(A195,'[1]Visma 15.02.21'!$A$1:$H$1060,5,FALSE)</f>
        <v>Strakstiltak</v>
      </c>
      <c r="C195" s="16">
        <f>VLOOKUP(A195,'[1]Visma 15.02.21'!$A$1:$H$1060,6,FALSE)</f>
        <v>-194624</v>
      </c>
      <c r="D195" s="16">
        <f>VLOOKUP(A195,'[1]Visma 15.02.21'!$A$1:$H$1060,7,FALSE)</f>
        <v>0</v>
      </c>
      <c r="E195" s="27">
        <f t="shared" si="10"/>
        <v>194624</v>
      </c>
      <c r="F195" s="27">
        <v>0</v>
      </c>
      <c r="G195" s="14" t="s">
        <v>486</v>
      </c>
    </row>
    <row r="196" spans="1:7" x14ac:dyDescent="0.25">
      <c r="A196" s="14">
        <v>6503704</v>
      </c>
      <c r="B196" s="20" t="str">
        <f>VLOOKUP(A196,'[1]Visma 15.02.21'!$A$1:$H$1060,5,FALSE)</f>
        <v>Trafikksikring Gamle Stokkavei</v>
      </c>
      <c r="C196" s="16">
        <f>VLOOKUP(A196,'[1]Visma 15.02.21'!$A$1:$H$1060,6,FALSE)</f>
        <v>93937</v>
      </c>
      <c r="D196" s="16">
        <f>VLOOKUP(A196,'[1]Visma 15.02.21'!$A$1:$H$1060,7,FALSE)</f>
        <v>0</v>
      </c>
      <c r="E196" s="27">
        <f t="shared" ref="E196:E259" si="12">D196-C196</f>
        <v>-93937</v>
      </c>
      <c r="F196" s="27">
        <v>0</v>
      </c>
      <c r="G196" s="14" t="s">
        <v>487</v>
      </c>
    </row>
    <row r="197" spans="1:7" x14ac:dyDescent="0.25">
      <c r="A197" s="14">
        <v>6503705</v>
      </c>
      <c r="B197" s="15" t="str">
        <f>VLOOKUP(A197,'[1]Visma 15.02.21'!$A$1:$H$1060,5,FALSE)</f>
        <v>Etablering av forkjørsregulering</v>
      </c>
      <c r="C197" s="16">
        <f>VLOOKUP(A197,'[1]Visma 15.02.21'!$A$1:$H$1060,6,FALSE)</f>
        <v>219585</v>
      </c>
      <c r="D197" s="16">
        <f>VLOOKUP(A197,'[1]Visma 15.02.21'!$A$1:$H$1060,7,FALSE)</f>
        <v>219585</v>
      </c>
      <c r="E197" s="27">
        <f t="shared" si="12"/>
        <v>0</v>
      </c>
      <c r="F197" s="27">
        <f t="shared" ref="F197:F202" si="13">E197</f>
        <v>0</v>
      </c>
      <c r="G197" s="14" t="s">
        <v>409</v>
      </c>
    </row>
    <row r="198" spans="1:7" x14ac:dyDescent="0.25">
      <c r="A198" s="14">
        <v>6503712</v>
      </c>
      <c r="B198" s="20" t="str">
        <f>VLOOKUP(A198,'[1]Visma 15.02.21'!$A$1:$H$1060,5,FALSE)</f>
        <v>Intensivbelysning Gamle Ålgårdsvei</v>
      </c>
      <c r="C198" s="16">
        <f>VLOOKUP(A198,'[1]Visma 15.02.21'!$A$1:$H$1060,6,FALSE)</f>
        <v>0</v>
      </c>
      <c r="D198" s="16">
        <f>VLOOKUP(A198,'[1]Visma 15.02.21'!$A$1:$H$1060,7,FALSE)</f>
        <v>300000</v>
      </c>
      <c r="E198" s="27">
        <f t="shared" si="12"/>
        <v>300000</v>
      </c>
      <c r="F198" s="27">
        <f t="shared" si="13"/>
        <v>300000</v>
      </c>
      <c r="G198" s="14" t="s">
        <v>445</v>
      </c>
    </row>
    <row r="199" spans="1:7" x14ac:dyDescent="0.25">
      <c r="A199" s="14">
        <v>6503713</v>
      </c>
      <c r="B199" s="20" t="str">
        <f>VLOOKUP(A199,'[1]Visma 15.02.21'!$A$1:$H$1060,5,FALSE)</f>
        <v>Skiltprosjekt</v>
      </c>
      <c r="C199" s="16">
        <f>VLOOKUP(A199,'[1]Visma 15.02.21'!$A$1:$H$1060,6,FALSE)</f>
        <v>559755</v>
      </c>
      <c r="D199" s="16">
        <f>VLOOKUP(A199,'[1]Visma 15.02.21'!$A$1:$H$1060,7,FALSE)</f>
        <v>1000000</v>
      </c>
      <c r="E199" s="27">
        <f t="shared" si="12"/>
        <v>440245</v>
      </c>
      <c r="F199" s="27">
        <f t="shared" si="13"/>
        <v>440245</v>
      </c>
      <c r="G199" s="14" t="s">
        <v>408</v>
      </c>
    </row>
    <row r="200" spans="1:7" x14ac:dyDescent="0.25">
      <c r="A200" s="14">
        <v>6503714</v>
      </c>
      <c r="B200" s="20" t="str">
        <f>VLOOKUP(A200,'[1]Visma 15.02.21'!$A$1:$H$1060,5,FALSE)</f>
        <v>Aksel Eggebøs vei regulering breddeutvidelse vei</v>
      </c>
      <c r="C200" s="16">
        <f>VLOOKUP(A200,'[1]Visma 15.02.21'!$A$1:$H$1060,6,FALSE)</f>
        <v>0</v>
      </c>
      <c r="D200" s="16">
        <f>VLOOKUP(A200,'[1]Visma 15.02.21'!$A$1:$H$1060,7,FALSE)</f>
        <v>350000</v>
      </c>
      <c r="E200" s="27">
        <f t="shared" si="12"/>
        <v>350000</v>
      </c>
      <c r="F200" s="27">
        <f t="shared" si="13"/>
        <v>350000</v>
      </c>
      <c r="G200" s="14" t="s">
        <v>445</v>
      </c>
    </row>
    <row r="201" spans="1:7" x14ac:dyDescent="0.25">
      <c r="A201" s="14">
        <v>6503715</v>
      </c>
      <c r="B201" s="20" t="str">
        <f>VLOOKUP(A201,'[1]Visma 15.02.21'!$A$1:$H$1060,5,FALSE)</f>
        <v>Lyngholen omregulering</v>
      </c>
      <c r="C201" s="16">
        <f>VLOOKUP(A201,'[1]Visma 15.02.21'!$A$1:$H$1060,6,FALSE)</f>
        <v>0</v>
      </c>
      <c r="D201" s="16">
        <f>VLOOKUP(A201,'[1]Visma 15.02.21'!$A$1:$H$1060,7,FALSE)</f>
        <v>150000</v>
      </c>
      <c r="E201" s="27">
        <f t="shared" si="12"/>
        <v>150000</v>
      </c>
      <c r="F201" s="27">
        <f t="shared" si="13"/>
        <v>150000</v>
      </c>
      <c r="G201" s="14" t="s">
        <v>445</v>
      </c>
    </row>
    <row r="202" spans="1:7" x14ac:dyDescent="0.25">
      <c r="A202" s="14">
        <v>6503716</v>
      </c>
      <c r="B202" s="20" t="str">
        <f>VLOOKUP(A202,'[1]Visma 15.02.21'!$A$1:$H$1060,5,FALSE)</f>
        <v>Buggelandsbakken veiarm</v>
      </c>
      <c r="C202" s="16">
        <f>VLOOKUP(A202,'[1]Visma 15.02.21'!$A$1:$H$1060,6,FALSE)</f>
        <v>0</v>
      </c>
      <c r="D202" s="16">
        <f>VLOOKUP(A202,'[1]Visma 15.02.21'!$A$1:$H$1060,7,FALSE)</f>
        <v>200000</v>
      </c>
      <c r="E202" s="27">
        <f t="shared" si="12"/>
        <v>200000</v>
      </c>
      <c r="F202" s="27">
        <f t="shared" si="13"/>
        <v>200000</v>
      </c>
      <c r="G202" s="14" t="s">
        <v>445</v>
      </c>
    </row>
    <row r="203" spans="1:7" ht="30" x14ac:dyDescent="0.25">
      <c r="A203" s="14">
        <v>6503799</v>
      </c>
      <c r="B203" s="20" t="str">
        <f>VLOOKUP(A203,'[1]Visma 15.02.21'!$A$1:$H$1060,5,FALSE)</f>
        <v>Trafikksikkerhet eksisterende veinett, strakstiltak budsjett</v>
      </c>
      <c r="C203" s="16">
        <f>VLOOKUP(A203,'[1]Visma 15.02.21'!$A$1:$H$1060,6,FALSE)</f>
        <v>0</v>
      </c>
      <c r="D203" s="16">
        <f>VLOOKUP(A203,'[1]Visma 15.02.21'!$A$1:$H$1060,7,FALSE)</f>
        <v>521415</v>
      </c>
      <c r="E203" s="27">
        <f t="shared" si="12"/>
        <v>521415</v>
      </c>
      <c r="F203" s="27">
        <f>E203+194624-93937</f>
        <v>622102</v>
      </c>
      <c r="G203" s="21" t="s">
        <v>488</v>
      </c>
    </row>
    <row r="204" spans="1:7" x14ac:dyDescent="0.25">
      <c r="A204" s="14">
        <v>6503801</v>
      </c>
      <c r="B204" s="15" t="str">
        <f>VLOOKUP(A204,'[1]Visma 15.02.21'!$A$1:$H$1060,5,FALSE)</f>
        <v>Eidsvollsgt - utbedring Jadarveien - Tronesveien</v>
      </c>
      <c r="C204" s="16">
        <f>VLOOKUP(A204,'[1]Visma 15.02.21'!$A$1:$H$1060,6,FALSE)</f>
        <v>-395274</v>
      </c>
      <c r="D204" s="16">
        <f>VLOOKUP(A204,'[1]Visma 15.02.21'!$A$1:$H$1060,7,FALSE)</f>
        <v>-395274</v>
      </c>
      <c r="E204" s="27">
        <f t="shared" si="12"/>
        <v>0</v>
      </c>
      <c r="F204" s="27">
        <f>E204</f>
        <v>0</v>
      </c>
      <c r="G204" s="33" t="s">
        <v>409</v>
      </c>
    </row>
    <row r="205" spans="1:7" x14ac:dyDescent="0.25">
      <c r="A205" s="14">
        <v>6503808</v>
      </c>
      <c r="B205" s="20" t="str">
        <f>VLOOKUP(A205,'[1]Visma 15.02.21'!$A$1:$H$1060,5,FALSE)</f>
        <v>Intensivbelysning Trones skole</v>
      </c>
      <c r="C205" s="16">
        <f>VLOOKUP(A205,'[1]Visma 15.02.21'!$A$1:$H$1060,6,FALSE)</f>
        <v>-981722</v>
      </c>
      <c r="D205" s="16">
        <f>VLOOKUP(A205,'[1]Visma 15.02.21'!$A$1:$H$1060,7,FALSE)</f>
        <v>602000</v>
      </c>
      <c r="E205" s="27">
        <f t="shared" si="12"/>
        <v>1583722</v>
      </c>
      <c r="F205" s="27">
        <v>0</v>
      </c>
      <c r="G205" s="14" t="s">
        <v>489</v>
      </c>
    </row>
    <row r="206" spans="1:7" x14ac:dyDescent="0.25">
      <c r="A206" s="14">
        <v>6503809</v>
      </c>
      <c r="B206" s="28" t="str">
        <f>VLOOKUP(A206,'[1]Visma 15.02.21'!$A$1:$H$1060,5,FALSE)</f>
        <v>Intensivbelysning Maudland skole og Hommersåk skole</v>
      </c>
      <c r="C206" s="16">
        <f>VLOOKUP(A206,'[1]Visma 15.02.21'!$A$1:$H$1060,6,FALSE)</f>
        <v>-820860</v>
      </c>
      <c r="D206" s="16">
        <f>VLOOKUP(A206,'[1]Visma 15.02.21'!$A$1:$H$1060,7,FALSE)</f>
        <v>-820860</v>
      </c>
      <c r="E206" s="27">
        <f t="shared" si="12"/>
        <v>0</v>
      </c>
      <c r="F206" s="27">
        <f t="shared" ref="F206:F226" si="14">E206</f>
        <v>0</v>
      </c>
      <c r="G206" s="14" t="s">
        <v>409</v>
      </c>
    </row>
    <row r="207" spans="1:7" x14ac:dyDescent="0.25">
      <c r="A207" s="14">
        <v>6503811</v>
      </c>
      <c r="B207" s="15" t="str">
        <f>VLOOKUP(A207,'[1]Visma 15.02.21'!$A$1:$H$1060,5,FALSE)</f>
        <v>Intensivbelysning Soma og Stangeland skole, Porsholen og Smeaheia skole</v>
      </c>
      <c r="C207" s="16">
        <f>VLOOKUP(A207,'[1]Visma 15.02.21'!$A$1:$H$1060,6,FALSE)</f>
        <v>33218</v>
      </c>
      <c r="D207" s="16">
        <f>VLOOKUP(A207,'[1]Visma 15.02.21'!$A$1:$H$1060,7,FALSE)</f>
        <v>33218</v>
      </c>
      <c r="E207" s="27">
        <f t="shared" si="12"/>
        <v>0</v>
      </c>
      <c r="F207" s="27">
        <f t="shared" si="14"/>
        <v>0</v>
      </c>
      <c r="G207" s="14" t="s">
        <v>409</v>
      </c>
    </row>
    <row r="208" spans="1:7" x14ac:dyDescent="0.25">
      <c r="A208" s="14">
        <v>6503812</v>
      </c>
      <c r="B208" s="15" t="str">
        <f>VLOOKUP(A208,'[1]Visma 15.02.21'!$A$1:$H$1060,5,FALSE)</f>
        <v>Intensivbelysning Austrått bydel</v>
      </c>
      <c r="C208" s="16">
        <f>VLOOKUP(A208,'[1]Visma 15.02.21'!$A$1:$H$1060,6,FALSE)</f>
        <v>198154</v>
      </c>
      <c r="D208" s="16">
        <f>VLOOKUP(A208,'[1]Visma 15.02.21'!$A$1:$H$1060,7,FALSE)</f>
        <v>198154</v>
      </c>
      <c r="E208" s="27">
        <f t="shared" si="12"/>
        <v>0</v>
      </c>
      <c r="F208" s="27">
        <f t="shared" si="14"/>
        <v>0</v>
      </c>
      <c r="G208" s="33" t="s">
        <v>409</v>
      </c>
    </row>
    <row r="209" spans="1:7" x14ac:dyDescent="0.25">
      <c r="A209" s="14">
        <v>6503813</v>
      </c>
      <c r="B209" s="15" t="str">
        <f>VLOOKUP(A209,'[1]Visma 15.02.21'!$A$1:$H$1060,5,FALSE)</f>
        <v>Intensivbelysning Hana bydel</v>
      </c>
      <c r="C209" s="16">
        <f>VLOOKUP(A209,'[1]Visma 15.02.21'!$A$1:$H$1060,6,FALSE)</f>
        <v>273219</v>
      </c>
      <c r="D209" s="16">
        <f>VLOOKUP(A209,'[1]Visma 15.02.21'!$A$1:$H$1060,7,FALSE)</f>
        <v>273219</v>
      </c>
      <c r="E209" s="27">
        <f t="shared" si="12"/>
        <v>0</v>
      </c>
      <c r="F209" s="27">
        <f t="shared" si="14"/>
        <v>0</v>
      </c>
      <c r="G209" s="14" t="s">
        <v>409</v>
      </c>
    </row>
    <row r="210" spans="1:7" x14ac:dyDescent="0.25">
      <c r="A210" s="14">
        <v>6503814</v>
      </c>
      <c r="B210" s="20" t="str">
        <f>VLOOKUP(A210,'[1]Visma 15.02.21'!$A$1:$H$1060,5,FALSE)</f>
        <v>Intensivbelysning Kyrkjevegen</v>
      </c>
      <c r="C210" s="16">
        <f>VLOOKUP(A210,'[1]Visma 15.02.21'!$A$1:$H$1060,6,FALSE)</f>
        <v>8820</v>
      </c>
      <c r="D210" s="16">
        <f>VLOOKUP(A210,'[1]Visma 15.02.21'!$A$1:$H$1060,7,FALSE)</f>
        <v>695000</v>
      </c>
      <c r="E210" s="27">
        <f t="shared" si="12"/>
        <v>686180</v>
      </c>
      <c r="F210" s="27">
        <f t="shared" si="14"/>
        <v>686180</v>
      </c>
      <c r="G210" s="14" t="s">
        <v>408</v>
      </c>
    </row>
    <row r="211" spans="1:7" x14ac:dyDescent="0.25">
      <c r="A211" s="14">
        <v>6503815</v>
      </c>
      <c r="B211" s="20" t="str">
        <f>VLOOKUP(A211,'[1]Visma 15.02.21'!$A$1:$H$1060,5,FALSE)</f>
        <v>Intensivbelysning Bogafjell ved skoler</v>
      </c>
      <c r="C211" s="16">
        <f>VLOOKUP(A211,'[1]Visma 15.02.21'!$A$1:$H$1060,6,FALSE)</f>
        <v>137500</v>
      </c>
      <c r="D211" s="16">
        <f>VLOOKUP(A211,'[1]Visma 15.02.21'!$A$1:$H$1060,7,FALSE)</f>
        <v>448000</v>
      </c>
      <c r="E211" s="27">
        <f t="shared" si="12"/>
        <v>310500</v>
      </c>
      <c r="F211" s="27">
        <f t="shared" si="14"/>
        <v>310500</v>
      </c>
      <c r="G211" s="14" t="s">
        <v>408</v>
      </c>
    </row>
    <row r="212" spans="1:7" x14ac:dyDescent="0.25">
      <c r="A212" s="14">
        <v>6503816</v>
      </c>
      <c r="B212" s="20" t="str">
        <f>VLOOKUP(A212,'[1]Visma 15.02.21'!$A$1:$H$1060,5,FALSE)</f>
        <v>Intensivbelysning Postveien nord</v>
      </c>
      <c r="C212" s="16">
        <f>VLOOKUP(A212,'[1]Visma 15.02.21'!$A$1:$H$1060,6,FALSE)</f>
        <v>414992</v>
      </c>
      <c r="D212" s="16">
        <f>VLOOKUP(A212,'[1]Visma 15.02.21'!$A$1:$H$1060,7,FALSE)</f>
        <v>1070000</v>
      </c>
      <c r="E212" s="27">
        <f t="shared" si="12"/>
        <v>655008</v>
      </c>
      <c r="F212" s="27">
        <f t="shared" si="14"/>
        <v>655008</v>
      </c>
      <c r="G212" s="14" t="s">
        <v>408</v>
      </c>
    </row>
    <row r="213" spans="1:7" x14ac:dyDescent="0.25">
      <c r="A213" s="14">
        <v>6503817</v>
      </c>
      <c r="B213" s="20" t="str">
        <f>VLOOKUP(A213,'[1]Visma 15.02.21'!$A$1:$H$1060,5,FALSE)</f>
        <v>Intensivbelysning Postveien sør</v>
      </c>
      <c r="C213" s="16">
        <f>VLOOKUP(A213,'[1]Visma 15.02.21'!$A$1:$H$1060,6,FALSE)</f>
        <v>28843</v>
      </c>
      <c r="D213" s="16">
        <f>VLOOKUP(A213,'[1]Visma 15.02.21'!$A$1:$H$1060,7,FALSE)</f>
        <v>750000</v>
      </c>
      <c r="E213" s="27">
        <f t="shared" si="12"/>
        <v>721157</v>
      </c>
      <c r="F213" s="27">
        <f t="shared" si="14"/>
        <v>721157</v>
      </c>
      <c r="G213" s="14" t="s">
        <v>408</v>
      </c>
    </row>
    <row r="214" spans="1:7" x14ac:dyDescent="0.25">
      <c r="A214" s="14">
        <v>6503818</v>
      </c>
      <c r="B214" s="20" t="str">
        <f>VLOOKUP(A214,'[1]Visma 15.02.21'!$A$1:$H$1060,5,FALSE)</f>
        <v>Intensivbelysning Rossåsen</v>
      </c>
      <c r="C214" s="16">
        <f>VLOOKUP(A214,'[1]Visma 15.02.21'!$A$1:$H$1060,6,FALSE)</f>
        <v>489062</v>
      </c>
      <c r="D214" s="16">
        <f>VLOOKUP(A214,'[1]Visma 15.02.21'!$A$1:$H$1060,7,FALSE)</f>
        <v>450000</v>
      </c>
      <c r="E214" s="27">
        <f t="shared" si="12"/>
        <v>-39062</v>
      </c>
      <c r="F214" s="27">
        <f t="shared" si="14"/>
        <v>-39062</v>
      </c>
      <c r="G214" s="14" t="s">
        <v>407</v>
      </c>
    </row>
    <row r="215" spans="1:7" x14ac:dyDescent="0.25">
      <c r="A215" s="14">
        <v>6503819</v>
      </c>
      <c r="B215" s="20" t="str">
        <f>VLOOKUP(A215,'[1]Visma 15.02.21'!$A$1:$H$1060,5,FALSE)</f>
        <v>Intensivbelysning Bogafjell</v>
      </c>
      <c r="C215" s="16">
        <f>VLOOKUP(A215,'[1]Visma 15.02.21'!$A$1:$H$1060,6,FALSE)</f>
        <v>228265</v>
      </c>
      <c r="D215" s="16">
        <f>VLOOKUP(A215,'[1]Visma 15.02.21'!$A$1:$H$1060,7,FALSE)</f>
        <v>450000</v>
      </c>
      <c r="E215" s="27">
        <f t="shared" si="12"/>
        <v>221735</v>
      </c>
      <c r="F215" s="27">
        <f t="shared" si="14"/>
        <v>221735</v>
      </c>
      <c r="G215" s="14" t="s">
        <v>408</v>
      </c>
    </row>
    <row r="216" spans="1:7" x14ac:dyDescent="0.25">
      <c r="A216" s="14">
        <v>6503820</v>
      </c>
      <c r="B216" s="20" t="str">
        <f>VLOOKUP(A216,'[1]Visma 15.02.21'!$A$1:$H$1060,5,FALSE)</f>
        <v>Intensivbelysning Hanamyrveien</v>
      </c>
      <c r="C216" s="16">
        <f>VLOOKUP(A216,'[1]Visma 15.02.21'!$A$1:$H$1060,6,FALSE)</f>
        <v>7819</v>
      </c>
      <c r="D216" s="16">
        <f>VLOOKUP(A216,'[1]Visma 15.02.21'!$A$1:$H$1060,7,FALSE)</f>
        <v>300000</v>
      </c>
      <c r="E216" s="27">
        <f t="shared" si="12"/>
        <v>292181</v>
      </c>
      <c r="F216" s="27">
        <f t="shared" si="14"/>
        <v>292181</v>
      </c>
      <c r="G216" s="14" t="s">
        <v>408</v>
      </c>
    </row>
    <row r="217" spans="1:7" x14ac:dyDescent="0.25">
      <c r="A217" s="14">
        <v>6503821</v>
      </c>
      <c r="B217" s="20" t="str">
        <f>VLOOKUP(A217,'[1]Visma 15.02.21'!$A$1:$H$1060,5,FALSE)</f>
        <v>Intensivbelysning Stangeland</v>
      </c>
      <c r="C217" s="16">
        <f>VLOOKUP(A217,'[1]Visma 15.02.21'!$A$1:$H$1060,6,FALSE)</f>
        <v>138092</v>
      </c>
      <c r="D217" s="16">
        <f>VLOOKUP(A217,'[1]Visma 15.02.21'!$A$1:$H$1060,7,FALSE)</f>
        <v>300000</v>
      </c>
      <c r="E217" s="27">
        <f t="shared" si="12"/>
        <v>161908</v>
      </c>
      <c r="F217" s="27">
        <f t="shared" si="14"/>
        <v>161908</v>
      </c>
      <c r="G217" s="14" t="s">
        <v>408</v>
      </c>
    </row>
    <row r="218" spans="1:7" x14ac:dyDescent="0.25">
      <c r="A218" s="14">
        <v>6503822</v>
      </c>
      <c r="B218" s="20" t="str">
        <f>VLOOKUP(A218,'[1]Visma 15.02.21'!$A$1:$H$1060,5,FALSE)</f>
        <v>Intensivbelysning Langgata nord</v>
      </c>
      <c r="C218" s="16">
        <f>VLOOKUP(A218,'[1]Visma 15.02.21'!$A$1:$H$1060,6,FALSE)</f>
        <v>660609</v>
      </c>
      <c r="D218" s="16">
        <f>VLOOKUP(A218,'[1]Visma 15.02.21'!$A$1:$H$1060,7,FALSE)</f>
        <v>750000</v>
      </c>
      <c r="E218" s="27">
        <f t="shared" si="12"/>
        <v>89391</v>
      </c>
      <c r="F218" s="27">
        <f t="shared" si="14"/>
        <v>89391</v>
      </c>
      <c r="G218" s="14" t="s">
        <v>408</v>
      </c>
    </row>
    <row r="219" spans="1:7" x14ac:dyDescent="0.25">
      <c r="A219" s="14">
        <v>6503823</v>
      </c>
      <c r="B219" s="20" t="str">
        <f>VLOOKUP(A219,'[1]Visma 15.02.21'!$A$1:$H$1060,5,FALSE)</f>
        <v>Intensivbelysning Kvelluren</v>
      </c>
      <c r="C219" s="16">
        <f>VLOOKUP(A219,'[1]Visma 15.02.21'!$A$1:$H$1060,6,FALSE)</f>
        <v>13027</v>
      </c>
      <c r="D219" s="16">
        <f>VLOOKUP(A219,'[1]Visma 15.02.21'!$A$1:$H$1060,7,FALSE)</f>
        <v>150000</v>
      </c>
      <c r="E219" s="27">
        <f t="shared" si="12"/>
        <v>136973</v>
      </c>
      <c r="F219" s="27">
        <f t="shared" si="14"/>
        <v>136973</v>
      </c>
      <c r="G219" s="14" t="s">
        <v>408</v>
      </c>
    </row>
    <row r="220" spans="1:7" x14ac:dyDescent="0.25">
      <c r="A220" s="14">
        <v>6503824</v>
      </c>
      <c r="B220" s="20" t="str">
        <f>VLOOKUP(A220,'[1]Visma 15.02.21'!$A$1:$H$1060,5,FALSE)</f>
        <v>Intensivbelysning Skeilunden</v>
      </c>
      <c r="C220" s="16">
        <f>VLOOKUP(A220,'[1]Visma 15.02.21'!$A$1:$H$1060,6,FALSE)</f>
        <v>136531</v>
      </c>
      <c r="D220" s="16">
        <f>VLOOKUP(A220,'[1]Visma 15.02.21'!$A$1:$H$1060,7,FALSE)</f>
        <v>150000</v>
      </c>
      <c r="E220" s="27">
        <f t="shared" si="12"/>
        <v>13469</v>
      </c>
      <c r="F220" s="27">
        <f t="shared" si="14"/>
        <v>13469</v>
      </c>
      <c r="G220" s="14" t="s">
        <v>408</v>
      </c>
    </row>
    <row r="221" spans="1:7" x14ac:dyDescent="0.25">
      <c r="A221" s="14">
        <v>6503825</v>
      </c>
      <c r="B221" s="20" t="str">
        <f>VLOOKUP(A221,'[1]Visma 15.02.21'!$A$1:$H$1060,5,FALSE)</f>
        <v>Regulering av fortau Breivikveien</v>
      </c>
      <c r="C221" s="16">
        <f>VLOOKUP(A221,'[1]Visma 15.02.21'!$A$1:$H$1060,6,FALSE)</f>
        <v>225504</v>
      </c>
      <c r="D221" s="16">
        <f>VLOOKUP(A221,'[1]Visma 15.02.21'!$A$1:$H$1060,7,FALSE)</f>
        <v>400000</v>
      </c>
      <c r="E221" s="27">
        <f t="shared" si="12"/>
        <v>174496</v>
      </c>
      <c r="F221" s="27">
        <f t="shared" si="14"/>
        <v>174496</v>
      </c>
      <c r="G221" s="14" t="s">
        <v>408</v>
      </c>
    </row>
    <row r="222" spans="1:7" x14ac:dyDescent="0.25">
      <c r="A222" s="14">
        <v>6503826</v>
      </c>
      <c r="B222" s="20" t="str">
        <f>VLOOKUP(A222,'[1]Visma 15.02.21'!$A$1:$H$1060,5,FALSE)</f>
        <v>Belysning Kirkegata</v>
      </c>
      <c r="C222" s="16">
        <f>VLOOKUP(A222,'[1]Visma 15.02.21'!$A$1:$H$1060,6,FALSE)</f>
        <v>7875</v>
      </c>
      <c r="D222" s="16">
        <f>VLOOKUP(A222,'[1]Visma 15.02.21'!$A$1:$H$1060,7,FALSE)</f>
        <v>150000</v>
      </c>
      <c r="E222" s="27">
        <f t="shared" si="12"/>
        <v>142125</v>
      </c>
      <c r="F222" s="27">
        <f t="shared" si="14"/>
        <v>142125</v>
      </c>
      <c r="G222" s="14" t="s">
        <v>408</v>
      </c>
    </row>
    <row r="223" spans="1:7" x14ac:dyDescent="0.25">
      <c r="A223" s="14">
        <v>6503828</v>
      </c>
      <c r="B223" s="20" t="str">
        <f>VLOOKUP(A223,'[1]Visma 15.02.21'!$A$1:$H$1060,5,FALSE)</f>
        <v>Hjertesone 2021</v>
      </c>
      <c r="C223" s="16">
        <f>VLOOKUP(A223,'[1]Visma 15.02.21'!$A$1:$H$1060,6,FALSE)</f>
        <v>0</v>
      </c>
      <c r="D223" s="16">
        <f>VLOOKUP(A223,'[1]Visma 15.02.21'!$A$1:$H$1060,7,FALSE)</f>
        <v>200000</v>
      </c>
      <c r="E223" s="27">
        <f t="shared" si="12"/>
        <v>200000</v>
      </c>
      <c r="F223" s="27">
        <f t="shared" si="14"/>
        <v>200000</v>
      </c>
      <c r="G223" s="14" t="s">
        <v>445</v>
      </c>
    </row>
    <row r="224" spans="1:7" x14ac:dyDescent="0.25">
      <c r="A224" s="14">
        <v>6503829</v>
      </c>
      <c r="B224" s="20" t="str">
        <f>VLOOKUP(A224,'[1]Visma 15.02.21'!$A$1:$H$1060,5,FALSE)</f>
        <v>Lys turvei Steinskjellveien</v>
      </c>
      <c r="C224" s="16">
        <f>VLOOKUP(A224,'[1]Visma 15.02.21'!$A$1:$H$1060,6,FALSE)</f>
        <v>0</v>
      </c>
      <c r="D224" s="16">
        <f>VLOOKUP(A224,'[1]Visma 15.02.21'!$A$1:$H$1060,7,FALSE)</f>
        <v>500000</v>
      </c>
      <c r="E224" s="27">
        <f t="shared" si="12"/>
        <v>500000</v>
      </c>
      <c r="F224" s="27">
        <f t="shared" si="14"/>
        <v>500000</v>
      </c>
      <c r="G224" s="14" t="s">
        <v>445</v>
      </c>
    </row>
    <row r="225" spans="1:7" x14ac:dyDescent="0.25">
      <c r="A225" s="14">
        <v>6503830</v>
      </c>
      <c r="B225" s="20" t="str">
        <f>VLOOKUP(A225,'[1]Visma 15.02.21'!$A$1:$H$1060,5,FALSE)</f>
        <v>Ny avkjørsel Høyland gravlund</v>
      </c>
      <c r="C225" s="16">
        <f>VLOOKUP(A225,'[1]Visma 15.02.21'!$A$1:$H$1060,6,FALSE)</f>
        <v>0</v>
      </c>
      <c r="D225" s="16">
        <f>VLOOKUP(A225,'[1]Visma 15.02.21'!$A$1:$H$1060,7,FALSE)</f>
        <v>700000</v>
      </c>
      <c r="E225" s="27">
        <f t="shared" si="12"/>
        <v>700000</v>
      </c>
      <c r="F225" s="27">
        <f t="shared" si="14"/>
        <v>700000</v>
      </c>
      <c r="G225" s="14" t="s">
        <v>445</v>
      </c>
    </row>
    <row r="226" spans="1:7" x14ac:dyDescent="0.25">
      <c r="A226" s="14">
        <v>6503831</v>
      </c>
      <c r="B226" s="20" t="str">
        <f>VLOOKUP(A226,'[1]Visma 15.02.21'!$A$1:$H$1060,5,FALSE)</f>
        <v>Regulering Lundegeilen</v>
      </c>
      <c r="C226" s="16">
        <f>VLOOKUP(A226,'[1]Visma 15.02.21'!$A$1:$H$1060,6,FALSE)</f>
        <v>0</v>
      </c>
      <c r="D226" s="16">
        <f>VLOOKUP(A226,'[1]Visma 15.02.21'!$A$1:$H$1060,7,FALSE)</f>
        <v>1000000</v>
      </c>
      <c r="E226" s="27">
        <f t="shared" si="12"/>
        <v>1000000</v>
      </c>
      <c r="F226" s="27">
        <f t="shared" si="14"/>
        <v>1000000</v>
      </c>
      <c r="G226" s="14" t="s">
        <v>445</v>
      </c>
    </row>
    <row r="227" spans="1:7" ht="30" x14ac:dyDescent="0.25">
      <c r="A227" s="14">
        <v>6503899</v>
      </c>
      <c r="B227" s="20" t="str">
        <f>VLOOKUP(A227,'[1]Visma 15.02.21'!$A$1:$H$1060,5,FALSE)</f>
        <v>Trafikksikring, aksjon skolevei, kommunal finansieringsandel</v>
      </c>
      <c r="C227" s="16">
        <f>VLOOKUP(A227,'[1]Visma 15.02.21'!$A$1:$H$1060,6,FALSE)</f>
        <v>0</v>
      </c>
      <c r="D227" s="16">
        <f>VLOOKUP(A227,'[1]Visma 15.02.21'!$A$1:$H$1060,7,FALSE)</f>
        <v>-277076</v>
      </c>
      <c r="E227" s="27">
        <f t="shared" si="12"/>
        <v>-277076</v>
      </c>
      <c r="F227" s="27">
        <f>E227+1538722-39062</f>
        <v>1222584</v>
      </c>
      <c r="G227" s="21" t="s">
        <v>490</v>
      </c>
    </row>
    <row r="228" spans="1:7" x14ac:dyDescent="0.25">
      <c r="A228" s="14">
        <v>6503902</v>
      </c>
      <c r="B228" s="20" t="str">
        <f>VLOOKUP(A228,'[1]Visma 15.02.21'!$A$1:$H$1060,5,FALSE)</f>
        <v>Skilte og merkeprosjekt sykkel</v>
      </c>
      <c r="C228" s="16">
        <f>VLOOKUP(A228,'[1]Visma 15.02.21'!$A$1:$H$1060,6,FALSE)</f>
        <v>411296</v>
      </c>
      <c r="D228" s="16">
        <f>VLOOKUP(A228,'[1]Visma 15.02.21'!$A$1:$H$1060,7,FALSE)</f>
        <v>0</v>
      </c>
      <c r="E228" s="27">
        <f t="shared" si="12"/>
        <v>-411296</v>
      </c>
      <c r="F228" s="27">
        <v>0</v>
      </c>
      <c r="G228" s="14" t="s">
        <v>491</v>
      </c>
    </row>
    <row r="229" spans="1:7" x14ac:dyDescent="0.25">
      <c r="A229" s="14">
        <v>6503903</v>
      </c>
      <c r="B229" s="20" t="str">
        <f>VLOOKUP(A229,'[1]Visma 15.02.21'!$A$1:$H$1060,5,FALSE)</f>
        <v>Regulere sykkeltrase Dyre Vaasvei</v>
      </c>
      <c r="C229" s="16">
        <f>VLOOKUP(A229,'[1]Visma 15.02.21'!$A$1:$H$1060,6,FALSE)</f>
        <v>0</v>
      </c>
      <c r="D229" s="16">
        <f>VLOOKUP(A229,'[1]Visma 15.02.21'!$A$1:$H$1060,7,FALSE)</f>
        <v>600000</v>
      </c>
      <c r="E229" s="27">
        <f t="shared" si="12"/>
        <v>600000</v>
      </c>
      <c r="F229" s="27">
        <f>E229</f>
        <v>600000</v>
      </c>
      <c r="G229" s="14" t="s">
        <v>445</v>
      </c>
    </row>
    <row r="230" spans="1:7" x14ac:dyDescent="0.25">
      <c r="A230" s="14">
        <v>6503904</v>
      </c>
      <c r="B230" s="20" t="str">
        <f>VLOOKUP(A230,'[1]Visma 15.02.21'!$A$1:$H$1060,5,FALSE)</f>
        <v>Asfaltering sykkelveinett</v>
      </c>
      <c r="C230" s="16">
        <f>VLOOKUP(A230,'[1]Visma 15.02.21'!$A$1:$H$1060,6,FALSE)</f>
        <v>0</v>
      </c>
      <c r="D230" s="16">
        <f>VLOOKUP(A230,'[1]Visma 15.02.21'!$A$1:$H$1060,7,FALSE)</f>
        <v>1000000</v>
      </c>
      <c r="E230" s="27">
        <f t="shared" si="12"/>
        <v>1000000</v>
      </c>
      <c r="F230" s="27">
        <f>E230</f>
        <v>1000000</v>
      </c>
      <c r="G230" s="14" t="s">
        <v>445</v>
      </c>
    </row>
    <row r="231" spans="1:7" ht="30" x14ac:dyDescent="0.25">
      <c r="A231" s="14">
        <v>6503999</v>
      </c>
      <c r="B231" s="20" t="str">
        <f>VLOOKUP(A231,'[1]Visma 15.02.21'!$A$1:$H$1060,5,FALSE)</f>
        <v>Folkehelse, sykkelveinett</v>
      </c>
      <c r="C231" s="16">
        <f>VLOOKUP(A231,'[1]Visma 15.02.21'!$A$1:$H$1060,6,FALSE)</f>
        <v>0</v>
      </c>
      <c r="D231" s="16">
        <f>VLOOKUP(A231,'[1]Visma 15.02.21'!$A$1:$H$1060,7,FALSE)</f>
        <v>3038000</v>
      </c>
      <c r="E231" s="27">
        <f t="shared" si="12"/>
        <v>3038000</v>
      </c>
      <c r="F231" s="27">
        <f>E231-411296</f>
        <v>2626704</v>
      </c>
      <c r="G231" s="21" t="s">
        <v>492</v>
      </c>
    </row>
    <row r="232" spans="1:7" x14ac:dyDescent="0.25">
      <c r="A232" s="14">
        <v>6504099</v>
      </c>
      <c r="B232" s="20" t="str">
        <f>VLOOKUP(A232,'[1]Visma 15.02.21'!$A$1:$H$1060,5,FALSE)</f>
        <v>PIV-vei - Etablering hjertesoner, budsjett</v>
      </c>
      <c r="C232" s="16">
        <v>-9530</v>
      </c>
      <c r="D232" s="16">
        <f>VLOOKUP(A232,'[1]Visma 15.02.21'!$A$1:$H$1060,7,FALSE)</f>
        <v>30000</v>
      </c>
      <c r="E232" s="27">
        <f t="shared" si="12"/>
        <v>39530</v>
      </c>
      <c r="F232" s="27">
        <f>E232</f>
        <v>39530</v>
      </c>
      <c r="G232" s="14" t="s">
        <v>408</v>
      </c>
    </row>
    <row r="233" spans="1:7" x14ac:dyDescent="0.25">
      <c r="A233" s="14">
        <v>6504601</v>
      </c>
      <c r="B233" s="15" t="str">
        <f>VLOOKUP(A233,'[1]Visma 15.02.21'!$A$1:$H$1060,5,FALSE)</f>
        <v>Utvidelse av Solaveien</v>
      </c>
      <c r="C233" s="16">
        <f>VLOOKUP(A233,'[1]Visma 15.02.21'!$A$1:$H$1060,6,FALSE)</f>
        <v>149482</v>
      </c>
      <c r="D233" s="16">
        <f>VLOOKUP(A233,'[1]Visma 15.02.21'!$A$1:$H$1060,7,FALSE)</f>
        <v>150000</v>
      </c>
      <c r="E233" s="27">
        <f t="shared" si="12"/>
        <v>518</v>
      </c>
      <c r="F233" s="27"/>
      <c r="G233" s="33" t="s">
        <v>493</v>
      </c>
    </row>
    <row r="234" spans="1:7" x14ac:dyDescent="0.25">
      <c r="A234" s="14">
        <v>6504602</v>
      </c>
      <c r="B234" s="15" t="str">
        <f>VLOOKUP(A234,'[1]Visma 15.02.21'!$A$1:$H$1060,5,FALSE)</f>
        <v>Intensivbelysning Solaveien</v>
      </c>
      <c r="C234" s="16">
        <f>VLOOKUP(A234,'[1]Visma 15.02.21'!$A$1:$H$1060,6,FALSE)</f>
        <v>355771</v>
      </c>
      <c r="D234" s="16">
        <f>VLOOKUP(A234,'[1]Visma 15.02.21'!$A$1:$H$1060,7,FALSE)</f>
        <v>356000</v>
      </c>
      <c r="E234" s="27">
        <f t="shared" si="12"/>
        <v>229</v>
      </c>
      <c r="F234" s="27"/>
      <c r="G234" s="33" t="s">
        <v>493</v>
      </c>
    </row>
    <row r="235" spans="1:7" ht="30" x14ac:dyDescent="0.25">
      <c r="A235" s="14">
        <v>6504699</v>
      </c>
      <c r="B235" s="20" t="str">
        <f>VLOOKUP(A235,'[1]Visma 15.02.21'!$A$1:$H$1060,5,FALSE)</f>
        <v>Trafikksikkerhetstiltak Stangeland skole - Solaveien</v>
      </c>
      <c r="C235" s="16">
        <f>VLOOKUP(A235,'[1]Visma 15.02.21'!$A$1:$H$1060,6,FALSE)</f>
        <v>0</v>
      </c>
      <c r="D235" s="16">
        <f>VLOOKUP(A235,'[1]Visma 15.02.21'!$A$1:$H$1060,7,FALSE)</f>
        <v>340000</v>
      </c>
      <c r="E235" s="27">
        <f t="shared" si="12"/>
        <v>340000</v>
      </c>
      <c r="F235" s="27">
        <f>E235+518+229</f>
        <v>340747</v>
      </c>
      <c r="G235" s="21" t="s">
        <v>494</v>
      </c>
    </row>
    <row r="236" spans="1:7" ht="30" x14ac:dyDescent="0.25">
      <c r="A236" s="14">
        <v>6505199</v>
      </c>
      <c r="B236" s="20" t="str">
        <f>VLOOKUP(A236,'[1]Visma 15.02.21'!$A$1:$H$1060,5,FALSE)</f>
        <v>SENTRUMSTILTAK GENERELT BUDSJETT</v>
      </c>
      <c r="C236" s="16">
        <v>0</v>
      </c>
      <c r="D236" s="16">
        <f>VLOOKUP(A236,'[1]Visma 15.02.21'!$A$1:$H$1060,7,FALSE)+11000000</f>
        <v>3500000</v>
      </c>
      <c r="E236" s="27">
        <f t="shared" si="12"/>
        <v>3500000</v>
      </c>
      <c r="F236" s="27">
        <f>E236</f>
        <v>3500000</v>
      </c>
      <c r="G236" s="21" t="s">
        <v>495</v>
      </c>
    </row>
    <row r="237" spans="1:7" x14ac:dyDescent="0.25">
      <c r="A237" s="14">
        <v>6505401</v>
      </c>
      <c r="B237" s="20" t="str">
        <f>VLOOKUP(A237,'[1]Visma 15.02.21'!$A$1:$H$1060,5,FALSE)</f>
        <v>Vei- Sikring kommunale broer</v>
      </c>
      <c r="C237" s="16">
        <f>VLOOKUP(A237,'[1]Visma 15.02.21'!$A$1:$H$1060,6,FALSE)</f>
        <v>536847</v>
      </c>
      <c r="D237" s="16">
        <f>VLOOKUP(A237,'[1]Visma 15.02.21'!$A$1:$H$1060,7,FALSE)</f>
        <v>0</v>
      </c>
      <c r="E237" s="27">
        <f t="shared" si="12"/>
        <v>-536847</v>
      </c>
      <c r="F237" s="27"/>
      <c r="G237" s="14" t="s">
        <v>496</v>
      </c>
    </row>
    <row r="238" spans="1:7" x14ac:dyDescent="0.25">
      <c r="A238" s="14">
        <v>6505402</v>
      </c>
      <c r="B238" s="20" t="str">
        <f>VLOOKUP(A238,'[1]Visma 15.02.21'!$A$1:$H$1060,5,FALSE)</f>
        <v>Uskekalven kai strakstiltak</v>
      </c>
      <c r="C238" s="16">
        <f>VLOOKUP(A238,'[1]Visma 15.02.21'!$A$1:$H$1060,6,FALSE)</f>
        <v>2909356</v>
      </c>
      <c r="D238" s="16">
        <f>VLOOKUP(A238,'[1]Visma 15.02.21'!$A$1:$H$1060,7,FALSE)</f>
        <v>4850000</v>
      </c>
      <c r="E238" s="27">
        <f t="shared" si="12"/>
        <v>1940644</v>
      </c>
      <c r="F238" s="27">
        <f>E238</f>
        <v>1940644</v>
      </c>
      <c r="G238" s="14" t="s">
        <v>408</v>
      </c>
    </row>
    <row r="239" spans="1:7" ht="30" x14ac:dyDescent="0.25">
      <c r="A239" s="14">
        <v>6505403</v>
      </c>
      <c r="B239" s="20" t="str">
        <f>VLOOKUP(A239,'[1]Visma 15.02.21'!$A$1:$H$1060,5,FALSE)</f>
        <v>Usken kai erosjonssikring</v>
      </c>
      <c r="C239" s="16">
        <f>VLOOKUP(A239,'[1]Visma 15.02.21'!$A$1:$H$1060,6,FALSE)</f>
        <v>0</v>
      </c>
      <c r="D239" s="16">
        <f>VLOOKUP(A239,'[1]Visma 15.02.21'!$A$1:$H$1060,7,FALSE)</f>
        <v>1000000</v>
      </c>
      <c r="E239" s="27">
        <f t="shared" si="12"/>
        <v>1000000</v>
      </c>
      <c r="F239" s="27">
        <v>0</v>
      </c>
      <c r="G239" s="21" t="s">
        <v>497</v>
      </c>
    </row>
    <row r="240" spans="1:7" ht="30" x14ac:dyDescent="0.25">
      <c r="A240" s="14">
        <v>6505499</v>
      </c>
      <c r="B240" s="20" t="str">
        <f>VLOOKUP(A240,'[1]Visma 15.02.21'!$A$1:$H$1060,5,FALSE)</f>
        <v>Vei- Sikring kommunale broer, budsjett</v>
      </c>
      <c r="C240" s="16">
        <f>VLOOKUP(A240,'[1]Visma 15.02.21'!$A$1:$H$1060,6,FALSE)</f>
        <v>0</v>
      </c>
      <c r="D240" s="16">
        <f>VLOOKUP(A240,'[1]Visma 15.02.21'!$A$1:$H$1060,7,FALSE)</f>
        <v>935000</v>
      </c>
      <c r="E240" s="27">
        <f t="shared" si="12"/>
        <v>935000</v>
      </c>
      <c r="F240" s="27">
        <f>E240-536847</f>
        <v>398153</v>
      </c>
      <c r="G240" s="21" t="s">
        <v>498</v>
      </c>
    </row>
    <row r="241" spans="1:14" ht="45" x14ac:dyDescent="0.25">
      <c r="A241" s="14">
        <v>6505599</v>
      </c>
      <c r="B241" s="20" t="str">
        <f>VLOOKUP(A241,'[1]Visma 15.02.21'!$A$1:$H$1060,5,FALSE)</f>
        <v>Oppfølgingstiltak KDP sentrum (GASS), budsjett</v>
      </c>
      <c r="C241" s="16">
        <f>VLOOKUP(A241,'[1]Visma 15.02.21'!$A$1:$H$1060,6,FALSE)</f>
        <v>0</v>
      </c>
      <c r="D241" s="16">
        <f>VLOOKUP(A241,'[1]Visma 15.02.21'!$A$1:$H$1060,7,FALSE)</f>
        <v>1500000</v>
      </c>
      <c r="E241" s="27">
        <f t="shared" si="12"/>
        <v>1500000</v>
      </c>
      <c r="F241" s="27">
        <f>E241</f>
        <v>1500000</v>
      </c>
      <c r="G241" s="21" t="s">
        <v>499</v>
      </c>
    </row>
    <row r="242" spans="1:14" x14ac:dyDescent="0.25">
      <c r="A242" s="14">
        <v>6506132</v>
      </c>
      <c r="B242" s="20" t="str">
        <f>VLOOKUP(A242,'[1]Visma 15.02.21'!$A$1:$H$1060,5,FALSE)</f>
        <v>Breivikveien etablere fortau</v>
      </c>
      <c r="C242" s="16">
        <f>VLOOKUP(A242,'[1]Visma 15.02.21'!$A$1:$H$1060,6,FALSE)</f>
        <v>0</v>
      </c>
      <c r="D242" s="16">
        <f>VLOOKUP(A242,'[1]Visma 15.02.21'!$A$1:$H$1060,7,FALSE)</f>
        <v>3700000</v>
      </c>
      <c r="E242" s="27">
        <f t="shared" si="12"/>
        <v>3700000</v>
      </c>
      <c r="F242" s="27">
        <f>E242</f>
        <v>3700000</v>
      </c>
      <c r="G242" s="14" t="s">
        <v>445</v>
      </c>
    </row>
    <row r="243" spans="1:14" x14ac:dyDescent="0.25">
      <c r="A243" s="14">
        <v>6506199</v>
      </c>
      <c r="B243" s="20" t="str">
        <f>VLOOKUP(A243,'[1]Visma 15.02.21'!$A$1:$H$1060,5,FALSE)</f>
        <v>Trafikksikring, samarbeidsprosjekt</v>
      </c>
      <c r="C243" s="16">
        <f>VLOOKUP(A243,'[1]Visma 15.02.21'!$A$1:$H$1060,6,FALSE)</f>
        <v>0</v>
      </c>
      <c r="D243" s="16">
        <f>VLOOKUP(A243,'[1]Visma 15.02.21'!$A$1:$H$1060,7,FALSE)</f>
        <v>1147000</v>
      </c>
      <c r="E243" s="27">
        <f t="shared" si="12"/>
        <v>1147000</v>
      </c>
      <c r="F243" s="27">
        <f>E243</f>
        <v>1147000</v>
      </c>
      <c r="G243" s="14" t="s">
        <v>445</v>
      </c>
      <c r="N243" s="32"/>
    </row>
    <row r="244" spans="1:14" x14ac:dyDescent="0.25">
      <c r="A244" s="14">
        <v>6506599</v>
      </c>
      <c r="B244" s="20" t="str">
        <f>VLOOKUP(A244,'[1]Visma 15.02.21'!$A$1:$H$1060,5,FALSE)</f>
        <v>Offentlige arealer (alle formål), budsjett</v>
      </c>
      <c r="C244" s="16">
        <f>VLOOKUP(A244,'[1]Visma 15.02.21'!$A$1:$H$1060,6,FALSE)</f>
        <v>11845</v>
      </c>
      <c r="D244" s="16">
        <f>VLOOKUP(A244,'[1]Visma 15.02.21'!$A$1:$H$1060,7,FALSE)</f>
        <v>500000</v>
      </c>
      <c r="E244" s="27">
        <f t="shared" si="12"/>
        <v>488155</v>
      </c>
      <c r="F244" s="27">
        <f>E244</f>
        <v>488155</v>
      </c>
      <c r="G244" s="14" t="s">
        <v>408</v>
      </c>
      <c r="N244" s="32"/>
    </row>
    <row r="245" spans="1:14" x14ac:dyDescent="0.25">
      <c r="A245" s="14">
        <v>6506799</v>
      </c>
      <c r="B245" s="20" t="str">
        <f>VLOOKUP(A245,'[1]Visma 15.02.21'!$A$1:$H$1060,5,FALSE)</f>
        <v>Tiltak av støyplan</v>
      </c>
      <c r="C245" s="16">
        <f>VLOOKUP(A245,'[1]Visma 15.02.21'!$A$1:$H$1060,6,FALSE)</f>
        <v>0</v>
      </c>
      <c r="D245" s="16">
        <f>VLOOKUP(A245,'[1]Visma 15.02.21'!$A$1:$H$1060,7,FALSE)</f>
        <v>1954000</v>
      </c>
      <c r="E245" s="27">
        <f t="shared" si="12"/>
        <v>1954000</v>
      </c>
      <c r="F245" s="27">
        <f>E245</f>
        <v>1954000</v>
      </c>
      <c r="G245" s="14" t="s">
        <v>445</v>
      </c>
      <c r="N245" s="19"/>
    </row>
    <row r="246" spans="1:14" x14ac:dyDescent="0.25">
      <c r="A246" s="14">
        <v>6506899</v>
      </c>
      <c r="B246" s="15" t="str">
        <f>VLOOKUP(A246,'[1]Visma 15.02.21'!$A$1:$H$1060,5,FALSE)</f>
        <v>Ladepunkter EL-sykkel, budsjett</v>
      </c>
      <c r="C246" s="16">
        <v>43647</v>
      </c>
      <c r="D246" s="16">
        <f>VLOOKUP(A246,'[1]Visma 15.02.21'!$A$1:$H$1060,7,FALSE)</f>
        <v>44000</v>
      </c>
      <c r="E246" s="27">
        <f t="shared" si="12"/>
        <v>353</v>
      </c>
      <c r="F246" s="27">
        <v>0</v>
      </c>
      <c r="G246" s="33" t="s">
        <v>409</v>
      </c>
    </row>
    <row r="247" spans="1:14" x14ac:dyDescent="0.25">
      <c r="A247" s="14">
        <v>6506999</v>
      </c>
      <c r="B247" s="20" t="str">
        <f>VLOOKUP(A247,'[1]Visma 15.02.21'!$A$1:$H$1060,5,FALSE)</f>
        <v>Hjem,jobb,hjem - elbysykkel oppstart fase 2</v>
      </c>
      <c r="C247" s="16">
        <v>-315421</v>
      </c>
      <c r="D247" s="16">
        <f>VLOOKUP(A247,'[1]Visma 15.02.21'!$A$1:$H$1060,7,FALSE)</f>
        <v>816000</v>
      </c>
      <c r="E247" s="27">
        <f t="shared" si="12"/>
        <v>1131421</v>
      </c>
      <c r="F247" s="27">
        <f t="shared" ref="F247:F260" si="15">E247</f>
        <v>1131421</v>
      </c>
      <c r="G247" s="14" t="s">
        <v>408</v>
      </c>
    </row>
    <row r="248" spans="1:14" x14ac:dyDescent="0.25">
      <c r="A248" s="14">
        <v>6507299</v>
      </c>
      <c r="B248" s="20" t="str">
        <f>VLOOKUP(A248,'[1]Visma 15.02.21'!$A$1:$H$1060,5,FALSE)</f>
        <v>Bypakke sykkel 2018</v>
      </c>
      <c r="C248" s="16">
        <f>VLOOKUP(A248,'[1]Visma 15.02.21'!$A$1:$H$1060,6,FALSE)</f>
        <v>0</v>
      </c>
      <c r="D248" s="16">
        <f>VLOOKUP(A248,'[1]Visma 15.02.21'!$A$1:$H$1060,7,FALSE)</f>
        <v>-80000</v>
      </c>
      <c r="E248" s="27">
        <f t="shared" si="12"/>
        <v>-80000</v>
      </c>
      <c r="F248" s="27">
        <f t="shared" si="15"/>
        <v>-80000</v>
      </c>
      <c r="G248" s="14" t="s">
        <v>429</v>
      </c>
    </row>
    <row r="249" spans="1:14" x14ac:dyDescent="0.25">
      <c r="A249" s="14">
        <v>6507301</v>
      </c>
      <c r="B249" s="20" t="str">
        <f>VLOOKUP(A249,'[1]Visma 15.02.21'!$A$1:$H$1060,5,FALSE)</f>
        <v>Buggeland skole</v>
      </c>
      <c r="C249" s="16">
        <f>VLOOKUP(A249,'[1]Visma 15.02.21'!$A$1:$H$1060,6,FALSE)</f>
        <v>38303</v>
      </c>
      <c r="D249" s="16">
        <f>VLOOKUP(A249,'[1]Visma 15.02.21'!$A$1:$H$1060,7,FALSE)</f>
        <v>0</v>
      </c>
      <c r="E249" s="27">
        <f t="shared" si="12"/>
        <v>-38303</v>
      </c>
      <c r="F249" s="27">
        <f t="shared" si="15"/>
        <v>-38303</v>
      </c>
      <c r="G249" s="14" t="s">
        <v>429</v>
      </c>
    </row>
    <row r="250" spans="1:14" x14ac:dyDescent="0.25">
      <c r="A250" s="14">
        <v>6507399</v>
      </c>
      <c r="B250" s="20" t="str">
        <f>VLOOKUP(A250,'[1]Visma 15.02.21'!$A$1:$H$1060,5,FALSE)</f>
        <v>Bypakke gange 2018</v>
      </c>
      <c r="C250" s="16">
        <f>VLOOKUP(A250,'[1]Visma 15.02.21'!$A$1:$H$1060,6,FALSE)</f>
        <v>0</v>
      </c>
      <c r="D250" s="16">
        <f>VLOOKUP(A250,'[1]Visma 15.02.21'!$A$1:$H$1060,7,FALSE)</f>
        <v>-2941000</v>
      </c>
      <c r="E250" s="27">
        <f t="shared" si="12"/>
        <v>-2941000</v>
      </c>
      <c r="F250" s="27">
        <f t="shared" si="15"/>
        <v>-2941000</v>
      </c>
      <c r="G250" s="14" t="s">
        <v>429</v>
      </c>
    </row>
    <row r="251" spans="1:14" x14ac:dyDescent="0.25">
      <c r="A251" s="14">
        <v>6507401</v>
      </c>
      <c r="B251" s="20" t="str">
        <f>VLOOKUP(A251,'[1]Visma 15.02.21'!$A$1:$H$1060,5,FALSE)</f>
        <v>Bymiljøpakke gange Langgata</v>
      </c>
      <c r="C251" s="16">
        <f>VLOOKUP(A251,'[1]Visma 15.02.21'!$A$1:$H$1060,6,FALSE)</f>
        <v>0</v>
      </c>
      <c r="D251" s="16">
        <f>VLOOKUP(A251,'[1]Visma 15.02.21'!$A$1:$H$1060,7,FALSE)</f>
        <v>-484000</v>
      </c>
      <c r="E251" s="27">
        <f t="shared" si="12"/>
        <v>-484000</v>
      </c>
      <c r="F251" s="27">
        <f t="shared" si="15"/>
        <v>-484000</v>
      </c>
      <c r="G251" s="14" t="s">
        <v>429</v>
      </c>
    </row>
    <row r="252" spans="1:14" x14ac:dyDescent="0.25">
      <c r="A252" s="14">
        <v>6507406</v>
      </c>
      <c r="B252" s="20" t="str">
        <f>VLOOKUP(A252,'[1]Visma 15.02.21'!$A$1:$H$1060,5,FALSE)</f>
        <v>Bymiljøpakke belysning Sykehusparken</v>
      </c>
      <c r="C252" s="16">
        <f>VLOOKUP(A252,'[1]Visma 15.02.21'!$A$1:$H$1060,6,FALSE)</f>
        <v>9765</v>
      </c>
      <c r="D252" s="16">
        <f>VLOOKUP(A252,'[1]Visma 15.02.21'!$A$1:$H$1060,7,FALSE)</f>
        <v>0</v>
      </c>
      <c r="E252" s="27">
        <f t="shared" si="12"/>
        <v>-9765</v>
      </c>
      <c r="F252" s="27">
        <f t="shared" si="15"/>
        <v>-9765</v>
      </c>
      <c r="G252" s="14" t="s">
        <v>429</v>
      </c>
    </row>
    <row r="253" spans="1:14" x14ac:dyDescent="0.25">
      <c r="A253" s="14">
        <v>6507504</v>
      </c>
      <c r="B253" s="20" t="str">
        <f>VLOOKUP(A253,'[1]Visma 15.02.21'!$A$1:$H$1060,5,FALSE)</f>
        <v>Intensivbelysning turstier</v>
      </c>
      <c r="C253" s="16">
        <f>VLOOKUP(A253,'[1]Visma 15.02.21'!$A$1:$H$1060,6,FALSE)</f>
        <v>34020</v>
      </c>
      <c r="D253" s="16">
        <f>VLOOKUP(A253,'[1]Visma 15.02.21'!$A$1:$H$1060,7,FALSE)</f>
        <v>0</v>
      </c>
      <c r="E253" s="27">
        <f t="shared" si="12"/>
        <v>-34020</v>
      </c>
      <c r="F253" s="27">
        <f t="shared" si="15"/>
        <v>-34020</v>
      </c>
      <c r="G253" s="14" t="s">
        <v>429</v>
      </c>
    </row>
    <row r="254" spans="1:14" x14ac:dyDescent="0.25">
      <c r="A254" s="14">
        <v>6507505</v>
      </c>
      <c r="B254" s="20" t="str">
        <f>VLOOKUP(A254,'[1]Visma 15.02.21'!$A$1:$H$1060,5,FALSE)</f>
        <v>Heving kryss Eidsvollgata</v>
      </c>
      <c r="C254" s="16">
        <f>VLOOKUP(A254,'[1]Visma 15.02.21'!$A$1:$H$1060,6,FALSE)</f>
        <v>62370</v>
      </c>
      <c r="D254" s="16">
        <f>VLOOKUP(A254,'[1]Visma 15.02.21'!$A$1:$H$1060,7,FALSE)</f>
        <v>0</v>
      </c>
      <c r="E254" s="27">
        <f t="shared" si="12"/>
        <v>-62370</v>
      </c>
      <c r="F254" s="27">
        <f t="shared" si="15"/>
        <v>-62370</v>
      </c>
      <c r="G254" s="14" t="s">
        <v>429</v>
      </c>
    </row>
    <row r="255" spans="1:14" x14ac:dyDescent="0.25">
      <c r="A255" s="14">
        <v>6507508</v>
      </c>
      <c r="B255" s="20" t="str">
        <f>VLOOKUP(A255,'[1]Visma 15.02.21'!$A$1:$H$1060,5,FALSE)</f>
        <v>BMP Intensivbelysning Haugen</v>
      </c>
      <c r="C255" s="16">
        <f>VLOOKUP(A255,'[1]Visma 15.02.21'!$A$1:$H$1060,6,FALSE)</f>
        <v>5040</v>
      </c>
      <c r="D255" s="16">
        <f>VLOOKUP(A255,'[1]Visma 15.02.21'!$A$1:$H$1060,7,FALSE)</f>
        <v>0</v>
      </c>
      <c r="E255" s="27">
        <f t="shared" si="12"/>
        <v>-5040</v>
      </c>
      <c r="F255" s="27">
        <f t="shared" si="15"/>
        <v>-5040</v>
      </c>
      <c r="G255" s="14" t="s">
        <v>429</v>
      </c>
    </row>
    <row r="256" spans="1:14" x14ac:dyDescent="0.25">
      <c r="A256" s="14">
        <v>6507509</v>
      </c>
      <c r="B256" s="20" t="str">
        <f>VLOOKUP(A256,'[1]Visma 15.02.21'!$A$1:$H$1060,5,FALSE)</f>
        <v>BMP Fortau Eddaveien</v>
      </c>
      <c r="C256" s="16">
        <f>VLOOKUP(A256,'[1]Visma 15.02.21'!$A$1:$H$1060,6,FALSE)</f>
        <v>57960</v>
      </c>
      <c r="D256" s="16">
        <f>VLOOKUP(A256,'[1]Visma 15.02.21'!$A$1:$H$1060,7,FALSE)</f>
        <v>0</v>
      </c>
      <c r="E256" s="27">
        <f t="shared" si="12"/>
        <v>-57960</v>
      </c>
      <c r="F256" s="27">
        <f t="shared" si="15"/>
        <v>-57960</v>
      </c>
      <c r="G256" s="14" t="s">
        <v>429</v>
      </c>
    </row>
    <row r="257" spans="1:7" x14ac:dyDescent="0.25">
      <c r="A257" s="14">
        <v>6508099</v>
      </c>
      <c r="B257" s="20" t="str">
        <f>VLOOKUP(A257,'[1]Visma 15.02.21'!$A$1:$H$1060,5,FALSE)</f>
        <v>Etablere kulvert som erstatning for Kyrkjeveien bru, budsjett</v>
      </c>
      <c r="C257" s="16">
        <f>VLOOKUP(A257,'[1]Visma 15.02.21'!$A$1:$H$1060,6,FALSE)+39702</f>
        <v>47892</v>
      </c>
      <c r="D257" s="16">
        <f>VLOOKUP(A257,'[1]Visma 15.02.21'!$A$1:$H$1060,7,FALSE)</f>
        <v>1968000</v>
      </c>
      <c r="E257" s="27">
        <f t="shared" si="12"/>
        <v>1920108</v>
      </c>
      <c r="F257" s="27">
        <f t="shared" si="15"/>
        <v>1920108</v>
      </c>
      <c r="G257" s="14" t="s">
        <v>408</v>
      </c>
    </row>
    <row r="258" spans="1:7" x14ac:dyDescent="0.25">
      <c r="A258" s="14">
        <v>6508101</v>
      </c>
      <c r="B258" s="20" t="str">
        <f>VLOOKUP(A258,'[1]Visma 15.02.21'!$A$1:$H$1060,5,FALSE)</f>
        <v>Sykkelparkering bydeler 2020</v>
      </c>
      <c r="C258" s="16">
        <f>VLOOKUP(A258,'[1]Visma 15.02.21'!$A$1:$H$1060,6,FALSE)</f>
        <v>0</v>
      </c>
      <c r="D258" s="16">
        <f>VLOOKUP(A258,'[1]Visma 15.02.21'!$A$1:$H$1060,7,FALSE)</f>
        <v>400000</v>
      </c>
      <c r="E258" s="27">
        <f t="shared" si="12"/>
        <v>400000</v>
      </c>
      <c r="F258" s="27">
        <f t="shared" si="15"/>
        <v>400000</v>
      </c>
      <c r="G258" s="14" t="s">
        <v>445</v>
      </c>
    </row>
    <row r="259" spans="1:7" x14ac:dyDescent="0.25">
      <c r="A259" s="14">
        <v>6508102</v>
      </c>
      <c r="B259" s="20" t="str">
        <f>VLOOKUP(A259,'[1]Visma 15.02.21'!$A$1:$H$1060,5,FALSE)</f>
        <v>Sykkelstativ skoler</v>
      </c>
      <c r="C259" s="16">
        <f>VLOOKUP(A259,'[1]Visma 15.02.21'!$A$1:$H$1060,6,FALSE)</f>
        <v>0</v>
      </c>
      <c r="D259" s="16">
        <f>VLOOKUP(A259,'[1]Visma 15.02.21'!$A$1:$H$1060,7,FALSE)</f>
        <v>600000</v>
      </c>
      <c r="E259" s="27">
        <f t="shared" si="12"/>
        <v>600000</v>
      </c>
      <c r="F259" s="27">
        <f t="shared" si="15"/>
        <v>600000</v>
      </c>
      <c r="G259" s="14" t="s">
        <v>445</v>
      </c>
    </row>
    <row r="260" spans="1:7" x14ac:dyDescent="0.25">
      <c r="A260" s="14">
        <v>6508199</v>
      </c>
      <c r="B260" s="20" t="str">
        <f>VLOOKUP(A260,'[1]Visma 15.02.21'!$A$1:$H$1060,5,FALSE)</f>
        <v>Veivisningsskilting og trafikkreg. av sykkelveier i Sandnes Øst og Sør, budsjett</v>
      </c>
      <c r="C260" s="16">
        <f>VLOOKUP(A260,'[1]Visma 15.02.21'!$A$1:$H$1060,6,FALSE)</f>
        <v>0</v>
      </c>
      <c r="D260" s="16">
        <f>VLOOKUP(A260,'[1]Visma 15.02.21'!$A$1:$H$1060,7,FALSE)</f>
        <v>2000000</v>
      </c>
      <c r="E260" s="27">
        <f t="shared" ref="E260:E323" si="16">D260-C260</f>
        <v>2000000</v>
      </c>
      <c r="F260" s="27">
        <f t="shared" si="15"/>
        <v>2000000</v>
      </c>
      <c r="G260" s="14" t="s">
        <v>445</v>
      </c>
    </row>
    <row r="261" spans="1:7" x14ac:dyDescent="0.25">
      <c r="A261" s="14">
        <v>6508399</v>
      </c>
      <c r="B261" s="20" t="str">
        <f>VLOOKUP(A261,'[1]Visma 15.02.21'!$A$1:$H$1060,5,FALSE)</f>
        <v>Støyskjerm langs Skaraveien</v>
      </c>
      <c r="C261" s="16">
        <v>229597</v>
      </c>
      <c r="D261" s="16">
        <f>VLOOKUP(A261,'[1]Visma 15.02.21'!$A$1:$H$1060,7,FALSE)</f>
        <v>8969000</v>
      </c>
      <c r="E261" s="27">
        <f t="shared" si="16"/>
        <v>8739403</v>
      </c>
      <c r="F261" s="27">
        <f>E261-25000</f>
        <v>8714403</v>
      </c>
      <c r="G261" s="14" t="s">
        <v>408</v>
      </c>
    </row>
    <row r="262" spans="1:7" x14ac:dyDescent="0.25">
      <c r="A262" s="14">
        <v>6508499</v>
      </c>
      <c r="B262" s="20" t="str">
        <f>VLOOKUP(A262,'[1]Visma 15.02.21'!$A$1:$H$1060,5,FALSE)</f>
        <v>Hanatrappene, budsjett</v>
      </c>
      <c r="C262" s="16">
        <v>3500000</v>
      </c>
      <c r="D262" s="16">
        <f>VLOOKUP(A262,'[1]Visma 15.02.21'!$A$1:$H$1060,7,FALSE)</f>
        <v>5000000</v>
      </c>
      <c r="E262" s="27">
        <f t="shared" si="16"/>
        <v>1500000</v>
      </c>
      <c r="F262" s="27">
        <f>E262</f>
        <v>1500000</v>
      </c>
      <c r="G262" s="14" t="s">
        <v>408</v>
      </c>
    </row>
    <row r="263" spans="1:7" x14ac:dyDescent="0.25">
      <c r="A263" s="14">
        <v>6508599</v>
      </c>
      <c r="B263" s="20" t="str">
        <f>VLOOKUP(A263,'[1]Visma 15.02.21'!$A$1:$H$1060,5,FALSE)</f>
        <v>Fortau Figgenveien</v>
      </c>
      <c r="C263" s="16">
        <v>430190</v>
      </c>
      <c r="D263" s="16">
        <f>VLOOKUP(A263,'[1]Visma 15.02.21'!$A$1:$H$1060,7,FALSE)</f>
        <v>285000</v>
      </c>
      <c r="E263" s="27">
        <f t="shared" si="16"/>
        <v>-145190</v>
      </c>
      <c r="F263" s="27">
        <f>E263</f>
        <v>-145190</v>
      </c>
      <c r="G263" s="14" t="s">
        <v>444</v>
      </c>
    </row>
    <row r="264" spans="1:7" x14ac:dyDescent="0.25">
      <c r="A264" s="14">
        <v>6508799</v>
      </c>
      <c r="B264" s="20" t="str">
        <f>VLOOKUP(A264,'[1]Visma 15.02.21'!$A$1:$H$1060,5,FALSE)</f>
        <v>Melsheiveien tilpassning av kryss til Blinktrase, budsjett</v>
      </c>
      <c r="C264" s="16">
        <f>VLOOKUP(A264,'[1]Visma 15.02.21'!$A$1:$H$1060,6,FALSE)</f>
        <v>0</v>
      </c>
      <c r="D264" s="16">
        <f>VLOOKUP(A264,'[1]Visma 15.02.21'!$A$1:$H$1060,7,FALSE)</f>
        <v>400000</v>
      </c>
      <c r="E264" s="27">
        <f t="shared" si="16"/>
        <v>400000</v>
      </c>
      <c r="F264" s="27">
        <f>E264</f>
        <v>400000</v>
      </c>
      <c r="G264" s="14" t="s">
        <v>445</v>
      </c>
    </row>
    <row r="265" spans="1:7" x14ac:dyDescent="0.25">
      <c r="A265" s="14">
        <v>6510801</v>
      </c>
      <c r="B265" s="20" t="str">
        <f>VLOOKUP(A265,'[1]Visma 15.02.21'!$A$1:$H$1060,5,FALSE)</f>
        <v>Robotgressklippere</v>
      </c>
      <c r="C265" s="16">
        <f>VLOOKUP(A265,'[1]Visma 15.02.21'!$A$1:$H$1060,6,FALSE)</f>
        <v>563002</v>
      </c>
      <c r="D265" s="16">
        <f>VLOOKUP(A265,'[1]Visma 15.02.21'!$A$1:$H$1060,7,FALSE)</f>
        <v>639000</v>
      </c>
      <c r="E265" s="27">
        <f t="shared" si="16"/>
        <v>75998</v>
      </c>
      <c r="F265" s="27">
        <f>E265</f>
        <v>75998</v>
      </c>
      <c r="G265" s="14" t="s">
        <v>408</v>
      </c>
    </row>
    <row r="266" spans="1:7" x14ac:dyDescent="0.25">
      <c r="A266" s="14">
        <v>6650299</v>
      </c>
      <c r="B266" s="20" t="str">
        <f>VLOOKUP(A266,'[1]Visma 15.02.21'!$A$1:$H$1060,5,FALSE)</f>
        <v>Parkeringsautomater</v>
      </c>
      <c r="C266" s="16">
        <f>VLOOKUP(A266,'[1]Visma 15.02.21'!$A$1:$H$1060,6,FALSE)</f>
        <v>0</v>
      </c>
      <c r="D266" s="16">
        <f>VLOOKUP(A266,'[1]Visma 15.02.21'!$A$1:$H$1060,7,FALSE)</f>
        <v>1000000</v>
      </c>
      <c r="E266" s="27">
        <f t="shared" si="16"/>
        <v>1000000</v>
      </c>
      <c r="F266" s="27">
        <f>E266</f>
        <v>1000000</v>
      </c>
      <c r="G266" s="14" t="s">
        <v>445</v>
      </c>
    </row>
    <row r="267" spans="1:7" x14ac:dyDescent="0.25">
      <c r="A267" s="14">
        <v>6703202</v>
      </c>
      <c r="B267" s="20" t="str">
        <f>VLOOKUP(A267,'[1]Visma 15.02.21'!$A$1:$H$1060,5,FALSE)</f>
        <v>Prosjektering av støyskjerm langs Skaraveien nord</v>
      </c>
      <c r="C267" s="16">
        <f>VLOOKUP(A267,'[1]Visma 15.02.21'!$A$1:$H$1060,6,FALSE)</f>
        <v>25000</v>
      </c>
      <c r="D267" s="16">
        <f>VLOOKUP(A267,'[1]Visma 15.02.21'!$A$1:$H$1060,7,FALSE)</f>
        <v>0</v>
      </c>
      <c r="E267" s="27">
        <f t="shared" si="16"/>
        <v>-25000</v>
      </c>
      <c r="F267" s="27"/>
      <c r="G267" s="14" t="s">
        <v>500</v>
      </c>
    </row>
    <row r="268" spans="1:7" x14ac:dyDescent="0.25">
      <c r="A268" s="14">
        <v>6803705</v>
      </c>
      <c r="B268" s="15" t="str">
        <f>VLOOKUP(A268,'[1]Visma 15.02.21'!$A$1:$H$1060,5,FALSE)</f>
        <v>Kubbetjørn - p-plass/trafikksikringstiltak</v>
      </c>
      <c r="C268" s="16">
        <f>VLOOKUP(A268,'[1]Visma 15.02.21'!$A$1:$H$1060,6,FALSE)</f>
        <v>2205</v>
      </c>
      <c r="D268" s="16">
        <f>VLOOKUP(A268,'[1]Visma 15.02.21'!$A$1:$H$1060,7,FALSE)</f>
        <v>0</v>
      </c>
      <c r="E268" s="27">
        <f t="shared" si="16"/>
        <v>-2205</v>
      </c>
      <c r="F268" s="27">
        <v>0</v>
      </c>
      <c r="G268" s="33" t="s">
        <v>441</v>
      </c>
    </row>
    <row r="269" spans="1:7" x14ac:dyDescent="0.25">
      <c r="A269" s="14">
        <v>6803899</v>
      </c>
      <c r="B269" s="20" t="str">
        <f>VLOOKUP(A269,'[1]Visma 15.02.21'!$A$1:$H$1060,5,FALSE)</f>
        <v>Statlig sikring av eiendommer på Fjogstad, til landbruk- og friluftsformål</v>
      </c>
      <c r="C269" s="16">
        <v>1879403</v>
      </c>
      <c r="D269" s="16">
        <f>VLOOKUP(A269,'[1]Visma 15.02.21'!$A$1:$H$1060,7,FALSE)</f>
        <v>2500000</v>
      </c>
      <c r="E269" s="27">
        <f t="shared" si="16"/>
        <v>620597</v>
      </c>
      <c r="F269" s="27">
        <f t="shared" ref="F269:F278" si="17">E269</f>
        <v>620597</v>
      </c>
      <c r="G269" s="14" t="s">
        <v>408</v>
      </c>
    </row>
    <row r="270" spans="1:7" x14ac:dyDescent="0.25">
      <c r="A270" s="14">
        <v>6803999</v>
      </c>
      <c r="B270" s="20" t="str">
        <f>VLOOKUP(A270,'[1]Visma 15.02.21'!$A$1:$H$1060,5,FALSE)</f>
        <v>Flytting av Sandnes og Jæren rideklubb</v>
      </c>
      <c r="C270" s="16">
        <f>VLOOKUP(A270,'[1]Visma 15.02.21'!$A$1:$H$1060,6,FALSE)</f>
        <v>188198</v>
      </c>
      <c r="D270" s="16">
        <f>VLOOKUP(A270,'[1]Visma 15.02.21'!$A$1:$H$1060,7,FALSE)</f>
        <v>500000</v>
      </c>
      <c r="E270" s="27">
        <f t="shared" si="16"/>
        <v>311802</v>
      </c>
      <c r="F270" s="27">
        <f t="shared" si="17"/>
        <v>311802</v>
      </c>
      <c r="G270" s="14" t="s">
        <v>408</v>
      </c>
    </row>
    <row r="271" spans="1:7" x14ac:dyDescent="0.25">
      <c r="A271" s="14">
        <v>6804099</v>
      </c>
      <c r="B271" s="20" t="str">
        <f>VLOOKUP(A271,'[1]Visma 15.02.21'!$A$1:$H$1060,5,FALSE)</f>
        <v>Oppgradering vei</v>
      </c>
      <c r="C271" s="16">
        <v>4632469</v>
      </c>
      <c r="D271" s="16">
        <f>VLOOKUP(A271,'[1]Visma 15.02.21'!$A$1:$H$1060,7,FALSE)</f>
        <v>6571000</v>
      </c>
      <c r="E271" s="27">
        <f t="shared" si="16"/>
        <v>1938531</v>
      </c>
      <c r="F271" s="27">
        <f t="shared" si="17"/>
        <v>1938531</v>
      </c>
      <c r="G271" s="14" t="s">
        <v>408</v>
      </c>
    </row>
    <row r="272" spans="1:7" x14ac:dyDescent="0.25">
      <c r="A272" s="14">
        <v>6804199</v>
      </c>
      <c r="B272" s="15" t="str">
        <f>VLOOKUP(A272,'[1]Visma 15.02.21'!$A$1:$H$1060,5,FALSE)</f>
        <v>Tillrettelegging Røssdalen (090), budsjett</v>
      </c>
      <c r="C272" s="16">
        <v>540450</v>
      </c>
      <c r="D272" s="16">
        <f>VLOOKUP(A272,'[1]Visma 15.02.21'!$A$1:$H$1060,7,FALSE)</f>
        <v>540000</v>
      </c>
      <c r="E272" s="27">
        <f t="shared" si="16"/>
        <v>-450</v>
      </c>
      <c r="F272" s="27">
        <f t="shared" si="17"/>
        <v>-450</v>
      </c>
      <c r="G272" s="33" t="s">
        <v>441</v>
      </c>
    </row>
    <row r="273" spans="1:7" x14ac:dyDescent="0.25">
      <c r="A273" s="14">
        <v>6805166</v>
      </c>
      <c r="B273" s="20" t="str">
        <f>VLOOKUP(A273,'[1]Visma 15.02.21'!$A$1:$H$1060,5,FALSE)</f>
        <v>Ekstraordinær rehabilitering utendørs idrettsanlegg</v>
      </c>
      <c r="C273" s="16">
        <f>VLOOKUP(A273,'[1]Visma 15.02.21'!$A$1:$H$1060,6,FALSE)</f>
        <v>342199</v>
      </c>
      <c r="D273" s="16">
        <f>VLOOKUP(A273,'[1]Visma 15.02.21'!$A$1:$H$1060,7,FALSE)</f>
        <v>677000</v>
      </c>
      <c r="E273" s="27">
        <f t="shared" si="16"/>
        <v>334801</v>
      </c>
      <c r="F273" s="27">
        <f t="shared" si="17"/>
        <v>334801</v>
      </c>
      <c r="G273" s="14" t="s">
        <v>408</v>
      </c>
    </row>
    <row r="274" spans="1:7" x14ac:dyDescent="0.25">
      <c r="A274" s="14">
        <v>6805171</v>
      </c>
      <c r="B274" s="20" t="str">
        <f>VLOOKUP(A274,'[1]Visma 15.02.21'!$A$1:$H$1060,5,FALSE)</f>
        <v>Vegetasjonsrydding og beplantning idrettsanlegg</v>
      </c>
      <c r="C274" s="16">
        <f>VLOOKUP(A274,'[1]Visma 15.02.21'!$A$1:$H$1060,6,FALSE)</f>
        <v>82989</v>
      </c>
      <c r="D274" s="16">
        <f>VLOOKUP(A274,'[1]Visma 15.02.21'!$A$1:$H$1060,7,FALSE)</f>
        <v>181000</v>
      </c>
      <c r="E274" s="27">
        <f t="shared" si="16"/>
        <v>98011</v>
      </c>
      <c r="F274" s="27">
        <f t="shared" si="17"/>
        <v>98011</v>
      </c>
      <c r="G274" s="14" t="s">
        <v>408</v>
      </c>
    </row>
    <row r="275" spans="1:7" x14ac:dyDescent="0.25">
      <c r="A275" s="14">
        <v>6805175</v>
      </c>
      <c r="B275" s="20" t="str">
        <f>VLOOKUP(A275,'[1]Visma 15.02.21'!$A$1:$H$1060,5,FALSE)</f>
        <v>Sandnes idrettspark - rehab flomlys</v>
      </c>
      <c r="C275" s="16">
        <f>VLOOKUP(A275,'[1]Visma 15.02.21'!$A$1:$H$1060,6,FALSE)</f>
        <v>0</v>
      </c>
      <c r="D275" s="16">
        <f>VLOOKUP(A275,'[1]Visma 15.02.21'!$A$1:$H$1060,7,FALSE)</f>
        <v>2070000</v>
      </c>
      <c r="E275" s="27">
        <f t="shared" si="16"/>
        <v>2070000</v>
      </c>
      <c r="F275" s="27">
        <f t="shared" si="17"/>
        <v>2070000</v>
      </c>
      <c r="G275" s="14" t="s">
        <v>445</v>
      </c>
    </row>
    <row r="276" spans="1:7" x14ac:dyDescent="0.25">
      <c r="A276" s="14">
        <v>6805176</v>
      </c>
      <c r="B276" s="20" t="str">
        <f>VLOOKUP(A276,'[1]Visma 15.02.21'!$A$1:$H$1060,5,FALSE)</f>
        <v>Sviland stadion cricketanlegg</v>
      </c>
      <c r="C276" s="16">
        <f>VLOOKUP(A276,'[1]Visma 15.02.21'!$A$1:$H$1060,6,FALSE)</f>
        <v>0</v>
      </c>
      <c r="D276" s="16">
        <f>VLOOKUP(A276,'[1]Visma 15.02.21'!$A$1:$H$1060,7,FALSE)</f>
        <v>500000</v>
      </c>
      <c r="E276" s="27">
        <f t="shared" si="16"/>
        <v>500000</v>
      </c>
      <c r="F276" s="27">
        <f t="shared" si="17"/>
        <v>500000</v>
      </c>
      <c r="G276" s="14" t="s">
        <v>445</v>
      </c>
    </row>
    <row r="277" spans="1:7" x14ac:dyDescent="0.25">
      <c r="A277" s="14">
        <v>6805199</v>
      </c>
      <c r="B277" s="20" t="str">
        <f>VLOOKUP(A277,'[1]Visma 15.02.21'!$A$1:$H$1060,5,FALSE)</f>
        <v>IDRETTSPLASSER &amp; LØKKER, BUDSJETT</v>
      </c>
      <c r="C277" s="16">
        <f>VLOOKUP(A277,'[1]Visma 15.02.21'!$A$1:$H$1060,6,FALSE)</f>
        <v>-3175000</v>
      </c>
      <c r="D277" s="16">
        <f>VLOOKUP(A277,'[1]Visma 15.02.21'!$A$1:$H$1060,7,FALSE)</f>
        <v>382000</v>
      </c>
      <c r="E277" s="27">
        <f t="shared" si="16"/>
        <v>3557000</v>
      </c>
      <c r="F277" s="27">
        <f t="shared" si="17"/>
        <v>3557000</v>
      </c>
      <c r="G277" s="14" t="s">
        <v>408</v>
      </c>
    </row>
    <row r="278" spans="1:7" x14ac:dyDescent="0.25">
      <c r="A278" s="14">
        <v>6805599</v>
      </c>
      <c r="B278" s="20" t="str">
        <f>VLOOKUP(A278,'[1]Visma 15.02.21'!$A$1:$H$1060,5,FALSE)</f>
        <v>Kunstgressbaner, grunnerverv</v>
      </c>
      <c r="C278" s="16">
        <f>VLOOKUP(A278,'[1]Visma 15.02.21'!$A$1:$H$1060,6,FALSE)</f>
        <v>96044</v>
      </c>
      <c r="D278" s="16">
        <f>VLOOKUP(A278,'[1]Visma 15.02.21'!$A$1:$H$1060,7,FALSE)</f>
        <v>9937000</v>
      </c>
      <c r="E278" s="27">
        <f t="shared" si="16"/>
        <v>9840956</v>
      </c>
      <c r="F278" s="27">
        <f t="shared" si="17"/>
        <v>9840956</v>
      </c>
      <c r="G278" s="14" t="s">
        <v>408</v>
      </c>
    </row>
    <row r="279" spans="1:7" x14ac:dyDescent="0.25">
      <c r="A279" s="14">
        <v>6806399</v>
      </c>
      <c r="B279" s="15" t="str">
        <f>VLOOKUP(A279,'[1]Visma 15.02.21'!$A$1:$H$1060,5,FALSE)</f>
        <v>Avtale om kostnadsdeling infrastruktur i forb. med Østerhus Arena</v>
      </c>
      <c r="C279" s="16">
        <f>VLOOKUP(A279,'[1]Visma 15.02.21'!$A$1:$H$1060,6,FALSE)</f>
        <v>574548</v>
      </c>
      <c r="D279" s="16">
        <f>VLOOKUP(A279,'[1]Visma 15.02.21'!$A$1:$H$1060,7,FALSE)</f>
        <v>575000</v>
      </c>
      <c r="E279" s="27">
        <f t="shared" si="16"/>
        <v>452</v>
      </c>
      <c r="F279" s="27">
        <v>0</v>
      </c>
      <c r="G279" s="33" t="s">
        <v>409</v>
      </c>
    </row>
    <row r="280" spans="1:7" x14ac:dyDescent="0.25">
      <c r="A280" s="14">
        <v>6806499</v>
      </c>
      <c r="B280" s="20" t="str">
        <f>VLOOKUP(A280,'[1]Visma 15.02.21'!$A$1:$H$1060,5,FALSE)</f>
        <v>Tiltak for å oppfylle nye miljøkrav til kunstgressbaner</v>
      </c>
      <c r="C280" s="16">
        <v>1081726</v>
      </c>
      <c r="D280" s="16">
        <f>VLOOKUP(A280,'[1]Visma 15.02.21'!$A$1:$H$1060,7,FALSE)</f>
        <v>1386000</v>
      </c>
      <c r="E280" s="27">
        <f t="shared" si="16"/>
        <v>304274</v>
      </c>
      <c r="F280" s="27">
        <f>E280</f>
        <v>304274</v>
      </c>
      <c r="G280" s="14" t="s">
        <v>408</v>
      </c>
    </row>
    <row r="281" spans="1:7" x14ac:dyDescent="0.25">
      <c r="A281" s="14">
        <v>6806501</v>
      </c>
      <c r="B281" s="15" t="str">
        <f>VLOOKUP(A281,'[1]Visma 15.02.21'!$A$1:$H$1060,5,FALSE)</f>
        <v>Rehabilitering av toppdekket på friidrettsbanen på Sandnes Stadion</v>
      </c>
      <c r="C281" s="16">
        <f>VLOOKUP(A281,'[1]Visma 15.02.21'!$A$1:$H$1060,6,FALSE)</f>
        <v>-48</v>
      </c>
      <c r="D281" s="16">
        <f>VLOOKUP(A281,'[1]Visma 15.02.21'!$A$1:$H$1060,7,FALSE)</f>
        <v>0</v>
      </c>
      <c r="E281" s="27">
        <f t="shared" si="16"/>
        <v>48</v>
      </c>
      <c r="F281" s="27">
        <v>0</v>
      </c>
      <c r="G281" s="14" t="s">
        <v>409</v>
      </c>
    </row>
    <row r="282" spans="1:7" x14ac:dyDescent="0.25">
      <c r="A282" s="14">
        <v>6806799</v>
      </c>
      <c r="B282" s="20" t="str">
        <f>VLOOKUP(A282,'[1]Visma 15.02.21'!$A$1:$H$1060,5,FALSE)</f>
        <v>Tilpasse idrettshaller til kortbanehåndball</v>
      </c>
      <c r="C282" s="16">
        <f>VLOOKUP(A282,'[1]Visma 15.02.21'!$A$1:$H$1060,6,FALSE)</f>
        <v>0</v>
      </c>
      <c r="D282" s="16">
        <f>VLOOKUP(A282,'[1]Visma 15.02.21'!$A$1:$H$1060,7,FALSE)</f>
        <v>300000</v>
      </c>
      <c r="E282" s="27">
        <f t="shared" si="16"/>
        <v>300000</v>
      </c>
      <c r="F282" s="27">
        <f>E282</f>
        <v>300000</v>
      </c>
      <c r="G282" s="14" t="s">
        <v>445</v>
      </c>
    </row>
    <row r="283" spans="1:7" x14ac:dyDescent="0.25">
      <c r="A283" s="14">
        <v>6806899</v>
      </c>
      <c r="B283" s="20" t="str">
        <f>VLOOKUP(A283,'[1]Visma 15.02.21'!$A$1:$H$1060,5,FALSE)</f>
        <v>Monitorering av bruk av idrettshallene</v>
      </c>
      <c r="C283" s="16">
        <f>VLOOKUP(A283,'[1]Visma 15.02.21'!$A$1:$H$1060,6,FALSE)</f>
        <v>0</v>
      </c>
      <c r="D283" s="16">
        <f>VLOOKUP(A283,'[1]Visma 15.02.21'!$A$1:$H$1060,7,FALSE)</f>
        <v>350000</v>
      </c>
      <c r="E283" s="27">
        <f t="shared" si="16"/>
        <v>350000</v>
      </c>
      <c r="F283" s="27">
        <f>E283</f>
        <v>350000</v>
      </c>
      <c r="G283" s="14" t="s">
        <v>445</v>
      </c>
    </row>
    <row r="284" spans="1:7" x14ac:dyDescent="0.25">
      <c r="A284" s="14">
        <v>6807099</v>
      </c>
      <c r="B284" s="20" t="str">
        <f>VLOOKUP(A284,'[1]Visma 15.02.21'!$A$1:$H$1060,5,FALSE)</f>
        <v>Austrått svømmehall badeleker, budsjett</v>
      </c>
      <c r="C284" s="16">
        <v>263015</v>
      </c>
      <c r="D284" s="16">
        <f>VLOOKUP(A284,'[1]Visma 15.02.21'!$A$1:$H$1060,7,FALSE)</f>
        <v>1000000</v>
      </c>
      <c r="E284" s="27">
        <f t="shared" si="16"/>
        <v>736985</v>
      </c>
      <c r="F284" s="27">
        <f>E284</f>
        <v>736985</v>
      </c>
      <c r="G284" s="14" t="s">
        <v>408</v>
      </c>
    </row>
    <row r="285" spans="1:7" x14ac:dyDescent="0.25">
      <c r="A285" s="14">
        <v>6820186</v>
      </c>
      <c r="B285" s="20" t="str">
        <f>VLOOKUP(A285,'[1]Visma 15.02.21'!$A$1:$H$1060,5,FALSE)</f>
        <v>Hundeluftingsområde i Varatunparken</v>
      </c>
      <c r="C285" s="16">
        <f>VLOOKUP(A285,'[1]Visma 15.02.21'!$A$1:$H$1060,6,FALSE)</f>
        <v>8400</v>
      </c>
      <c r="D285" s="16">
        <f>VLOOKUP(A285,'[1]Visma 15.02.21'!$A$1:$H$1060,7,FALSE)</f>
        <v>37000</v>
      </c>
      <c r="E285" s="27">
        <f t="shared" si="16"/>
        <v>28600</v>
      </c>
      <c r="F285" s="27">
        <f>E285</f>
        <v>28600</v>
      </c>
      <c r="G285" s="14" t="s">
        <v>408</v>
      </c>
    </row>
    <row r="286" spans="1:7" x14ac:dyDescent="0.25">
      <c r="A286" s="14">
        <v>6820188</v>
      </c>
      <c r="B286" s="28" t="str">
        <f>VLOOKUP(A286,'[1]Visma 15.02.21'!$A$1:$H$1060,5,FALSE)</f>
        <v>Oppgradering parker i sentrum</v>
      </c>
      <c r="C286" s="16">
        <f>VLOOKUP(A286,'[1]Visma 15.02.21'!$A$1:$H$1060,6,FALSE)</f>
        <v>235145</v>
      </c>
      <c r="D286" s="16">
        <f>VLOOKUP(A286,'[1]Visma 15.02.21'!$A$1:$H$1060,7,FALSE)</f>
        <v>0</v>
      </c>
      <c r="E286" s="27">
        <f t="shared" si="16"/>
        <v>-235145</v>
      </c>
      <c r="F286" s="27">
        <v>0</v>
      </c>
      <c r="G286" s="14" t="s">
        <v>501</v>
      </c>
    </row>
    <row r="287" spans="1:7" x14ac:dyDescent="0.25">
      <c r="A287" s="14">
        <v>6820189</v>
      </c>
      <c r="B287" s="15" t="str">
        <f>VLOOKUP(A287,'[1]Visma 15.02.21'!$A$1:$H$1060,5,FALSE)</f>
        <v>Ballbinge Rossåsen</v>
      </c>
      <c r="C287" s="16">
        <f>VLOOKUP(A287,'[1]Visma 15.02.21'!$A$1:$H$1060,6,FALSE)</f>
        <v>174000</v>
      </c>
      <c r="D287" s="16">
        <f>VLOOKUP(A287,'[1]Visma 15.02.21'!$A$1:$H$1060,7,FALSE)</f>
        <v>174000</v>
      </c>
      <c r="E287" s="27">
        <f t="shared" si="16"/>
        <v>0</v>
      </c>
      <c r="F287" s="27">
        <f>E287</f>
        <v>0</v>
      </c>
      <c r="G287" s="33" t="s">
        <v>409</v>
      </c>
    </row>
    <row r="288" spans="1:7" x14ac:dyDescent="0.25">
      <c r="A288" s="14">
        <v>6820190</v>
      </c>
      <c r="B288" s="28" t="str">
        <f>VLOOKUP(A288,'[1]Visma 15.02.21'!$A$1:$H$1060,5,FALSE)</f>
        <v>Trimparken i Sandvedparken</v>
      </c>
      <c r="C288" s="16">
        <f>VLOOKUP(A288,'[1]Visma 15.02.21'!$A$1:$H$1060,6,FALSE)</f>
        <v>214275</v>
      </c>
      <c r="D288" s="16">
        <f>VLOOKUP(A288,'[1]Visma 15.02.21'!$A$1:$H$1060,7,FALSE)</f>
        <v>0</v>
      </c>
      <c r="E288" s="27">
        <f t="shared" si="16"/>
        <v>-214275</v>
      </c>
      <c r="F288" s="27">
        <v>0</v>
      </c>
      <c r="G288" s="14" t="s">
        <v>501</v>
      </c>
    </row>
    <row r="289" spans="1:7" ht="30" x14ac:dyDescent="0.25">
      <c r="A289" s="14">
        <v>6820199</v>
      </c>
      <c r="B289" s="20" t="str">
        <f>VLOOKUP(A289,'[1]Visma 15.02.21'!$A$1:$H$1060,5,FALSE)</f>
        <v>PARKER OG GRØNTANLEGG BUDSJETT</v>
      </c>
      <c r="C289" s="16">
        <v>-1326000</v>
      </c>
      <c r="D289" s="16">
        <f>VLOOKUP(A289,'[1]Visma 15.02.21'!$A$1:$H$1060,7,FALSE)</f>
        <v>1822000</v>
      </c>
      <c r="E289" s="27">
        <f t="shared" si="16"/>
        <v>3148000</v>
      </c>
      <c r="F289" s="27">
        <f>E289-235145-214275</f>
        <v>2698580</v>
      </c>
      <c r="G289" s="21" t="s">
        <v>502</v>
      </c>
    </row>
    <row r="290" spans="1:7" x14ac:dyDescent="0.25">
      <c r="A290" s="14">
        <v>6820399</v>
      </c>
      <c r="B290" s="20" t="str">
        <f>VLOOKUP(A290,'[1]Visma 15.02.21'!$A$1:$H$1060,5,FALSE)</f>
        <v>Figgjo, bydelspark</v>
      </c>
      <c r="C290" s="16">
        <f>VLOOKUP(A290,'[1]Visma 15.02.21'!$A$1:$H$1060,6,FALSE)</f>
        <v>0</v>
      </c>
      <c r="D290" s="16">
        <f>VLOOKUP(A290,'[1]Visma 15.02.21'!$A$1:$H$1060,7,FALSE)</f>
        <v>437000</v>
      </c>
      <c r="E290" s="27">
        <f t="shared" si="16"/>
        <v>437000</v>
      </c>
      <c r="F290" s="27">
        <f t="shared" ref="F290:F295" si="18">E290</f>
        <v>437000</v>
      </c>
      <c r="G290" s="14" t="s">
        <v>445</v>
      </c>
    </row>
    <row r="291" spans="1:7" x14ac:dyDescent="0.25">
      <c r="A291" s="14">
        <v>6820599</v>
      </c>
      <c r="B291" s="20" t="str">
        <f>VLOOKUP(A291,'[1]Visma 15.02.21'!$A$1:$H$1060,5,FALSE)</f>
        <v>Bystrand Luravika, planarbeid/prosjektering</v>
      </c>
      <c r="C291" s="16">
        <v>383491</v>
      </c>
      <c r="D291" s="16">
        <f>VLOOKUP(A291,'[1]Visma 15.02.21'!$A$1:$H$1060,7,FALSE)</f>
        <v>1019000</v>
      </c>
      <c r="E291" s="27">
        <f t="shared" si="16"/>
        <v>635509</v>
      </c>
      <c r="F291" s="27">
        <f t="shared" si="18"/>
        <v>635509</v>
      </c>
      <c r="G291" s="14" t="s">
        <v>408</v>
      </c>
    </row>
    <row r="292" spans="1:7" x14ac:dyDescent="0.25">
      <c r="A292" s="14">
        <v>6820999</v>
      </c>
      <c r="B292" s="20" t="str">
        <f>VLOOKUP(A292,'[1]Visma 15.02.21'!$A$1:$H$1060,5,FALSE)</f>
        <v>Off. toalett Bråstein turområde/badeplass</v>
      </c>
      <c r="C292" s="16">
        <f>-150000+734895</f>
        <v>584895</v>
      </c>
      <c r="D292" s="16">
        <f>VLOOKUP(A292,'[1]Visma 15.02.21'!$A$1:$H$1060,7,FALSE)</f>
        <v>660000</v>
      </c>
      <c r="E292" s="27">
        <f t="shared" si="16"/>
        <v>75105</v>
      </c>
      <c r="F292" s="27">
        <f t="shared" si="18"/>
        <v>75105</v>
      </c>
      <c r="G292" s="14" t="s">
        <v>408</v>
      </c>
    </row>
    <row r="293" spans="1:7" x14ac:dyDescent="0.25">
      <c r="A293" s="14">
        <v>6821399</v>
      </c>
      <c r="B293" s="20" t="str">
        <f>VLOOKUP(A293,'[1]Visma 15.02.21'!$A$1:$H$1060,5,FALSE)</f>
        <v>Opparb.Gamlaverket leke- og aktivitetsområde, busjett</v>
      </c>
      <c r="C293" s="16">
        <f>74200+17225</f>
        <v>91425</v>
      </c>
      <c r="D293" s="16">
        <f>VLOOKUP(A293,'[1]Visma 15.02.21'!$A$1:$H$1060,7,FALSE)</f>
        <v>2000000</v>
      </c>
      <c r="E293" s="27">
        <f t="shared" si="16"/>
        <v>1908575</v>
      </c>
      <c r="F293" s="27">
        <f t="shared" si="18"/>
        <v>1908575</v>
      </c>
      <c r="G293" s="14" t="s">
        <v>408</v>
      </c>
    </row>
    <row r="294" spans="1:7" x14ac:dyDescent="0.25">
      <c r="A294" s="14">
        <v>6830133</v>
      </c>
      <c r="B294" s="15" t="str">
        <f>VLOOKUP(A294,'[1]Visma 15.02.21'!$A$1:$H$1060,5,FALSE)</f>
        <v>GRAMSTAD UTVILKLING AV FRILUFTSOMRÅDER</v>
      </c>
      <c r="C294" s="16">
        <f>VLOOKUP(A294,'[1]Visma 15.02.21'!$A$1:$H$1060,6,FALSE)</f>
        <v>295000</v>
      </c>
      <c r="D294" s="16">
        <f>VLOOKUP(A294,'[1]Visma 15.02.21'!$A$1:$H$1060,7,FALSE)</f>
        <v>295000</v>
      </c>
      <c r="E294" s="27">
        <f t="shared" si="16"/>
        <v>0</v>
      </c>
      <c r="F294" s="27">
        <f t="shared" si="18"/>
        <v>0</v>
      </c>
      <c r="G294" s="33" t="s">
        <v>409</v>
      </c>
    </row>
    <row r="295" spans="1:7" x14ac:dyDescent="0.25">
      <c r="A295" s="14">
        <v>6830135</v>
      </c>
      <c r="B295" s="20" t="str">
        <f>VLOOKUP(A295,'[1]Visma 15.02.21'!$A$1:$H$1060,5,FALSE)</f>
        <v>Rehabilitering og oppgradering - gapahuker og shelters i friluftsområder</v>
      </c>
      <c r="C295" s="16">
        <f>VLOOKUP(A295,'[1]Visma 15.02.21'!$A$1:$H$1060,6,FALSE)</f>
        <v>-501446</v>
      </c>
      <c r="D295" s="16">
        <f>VLOOKUP(A295,'[1]Visma 15.02.21'!$A$1:$H$1060,7,FALSE)</f>
        <v>98000</v>
      </c>
      <c r="E295" s="27">
        <f t="shared" si="16"/>
        <v>599446</v>
      </c>
      <c r="F295" s="27">
        <f t="shared" si="18"/>
        <v>599446</v>
      </c>
      <c r="G295" s="14" t="s">
        <v>408</v>
      </c>
    </row>
    <row r="296" spans="1:7" x14ac:dyDescent="0.25">
      <c r="A296" s="14">
        <v>6830136</v>
      </c>
      <c r="B296" s="28" t="str">
        <f>VLOOKUP(A296,'[1]Visma 15.02.21'!$A$1:$H$1060,5,FALSE)</f>
        <v>Tilbakeføring av naturlig vegetasjon - uttak av fremmede arter Gramstad</v>
      </c>
      <c r="C296" s="16">
        <f>VLOOKUP(A296,'[1]Visma 15.02.21'!$A$1:$H$1060,6,FALSE)</f>
        <v>223275</v>
      </c>
      <c r="D296" s="16">
        <f>VLOOKUP(A296,'[1]Visma 15.02.21'!$A$1:$H$1060,7,FALSE)</f>
        <v>136000</v>
      </c>
      <c r="E296" s="27">
        <f t="shared" si="16"/>
        <v>-87275</v>
      </c>
      <c r="F296" s="27">
        <v>0</v>
      </c>
      <c r="G296" s="14" t="s">
        <v>503</v>
      </c>
    </row>
    <row r="297" spans="1:7" x14ac:dyDescent="0.25">
      <c r="A297" s="14">
        <v>6830173</v>
      </c>
      <c r="B297" s="20" t="str">
        <f>VLOOKUP(A297,'[1]Visma 15.02.21'!$A$1:$H$1060,5,FALSE)</f>
        <v>Ekstraordinær rehabilitering friluftsområder</v>
      </c>
      <c r="C297" s="16">
        <f>VLOOKUP(A297,'[1]Visma 15.02.21'!$A$1:$H$1060,6,FALSE)</f>
        <v>287667</v>
      </c>
      <c r="D297" s="16">
        <f>VLOOKUP(A297,'[1]Visma 15.02.21'!$A$1:$H$1060,7,FALSE)</f>
        <v>616000</v>
      </c>
      <c r="E297" s="27">
        <f t="shared" si="16"/>
        <v>328333</v>
      </c>
      <c r="F297" s="27">
        <f t="shared" ref="F297:F302" si="19">E297</f>
        <v>328333</v>
      </c>
      <c r="G297" s="14" t="s">
        <v>408</v>
      </c>
    </row>
    <row r="298" spans="1:7" x14ac:dyDescent="0.25">
      <c r="A298" s="14">
        <v>6830177</v>
      </c>
      <c r="B298" s="20" t="str">
        <f>VLOOKUP(A298,'[1]Visma 15.02.21'!$A$1:$H$1060,5,FALSE)</f>
        <v>Alsvik - etablering av lauvskog</v>
      </c>
      <c r="C298" s="16">
        <f>VLOOKUP(A298,'[1]Visma 15.02.21'!$A$1:$H$1060,6,FALSE)</f>
        <v>0</v>
      </c>
      <c r="D298" s="16">
        <f>VLOOKUP(A298,'[1]Visma 15.02.21'!$A$1:$H$1060,7,FALSE)</f>
        <v>44000</v>
      </c>
      <c r="E298" s="27">
        <f t="shared" si="16"/>
        <v>44000</v>
      </c>
      <c r="F298" s="27">
        <f t="shared" si="19"/>
        <v>44000</v>
      </c>
      <c r="G298" s="14" t="s">
        <v>445</v>
      </c>
    </row>
    <row r="299" spans="1:7" x14ac:dyDescent="0.25">
      <c r="A299" s="14">
        <v>6830178</v>
      </c>
      <c r="B299" s="20" t="str">
        <f>VLOOKUP(A299,'[1]Visma 15.02.21'!$A$1:$H$1060,5,FALSE)</f>
        <v>Alsvik - oppgradering/fiksing av div</v>
      </c>
      <c r="C299" s="16">
        <f>VLOOKUP(A299,'[1]Visma 15.02.21'!$A$1:$H$1060,6,FALSE)</f>
        <v>0</v>
      </c>
      <c r="D299" s="16">
        <f>VLOOKUP(A299,'[1]Visma 15.02.21'!$A$1:$H$1060,7,FALSE)</f>
        <v>60000</v>
      </c>
      <c r="E299" s="27">
        <f t="shared" si="16"/>
        <v>60000</v>
      </c>
      <c r="F299" s="27">
        <f t="shared" si="19"/>
        <v>60000</v>
      </c>
      <c r="G299" s="14" t="s">
        <v>445</v>
      </c>
    </row>
    <row r="300" spans="1:7" x14ac:dyDescent="0.25">
      <c r="A300" s="14">
        <v>6830180</v>
      </c>
      <c r="B300" s="15" t="str">
        <f>VLOOKUP(A300,'[1]Visma 15.02.21'!$A$1:$H$1060,5,FALSE)</f>
        <v>Rehabilitering av turkartet "Ut i det grønne" og rehabilitering av "fiskekartet"</v>
      </c>
      <c r="C300" s="16">
        <f>VLOOKUP(A300,'[1]Visma 15.02.21'!$A$1:$H$1060,6,FALSE)</f>
        <v>101475</v>
      </c>
      <c r="D300" s="16">
        <f>VLOOKUP(A300,'[1]Visma 15.02.21'!$A$1:$H$1060,7,FALSE)</f>
        <v>101475</v>
      </c>
      <c r="E300" s="27">
        <f t="shared" si="16"/>
        <v>0</v>
      </c>
      <c r="F300" s="27">
        <f t="shared" si="19"/>
        <v>0</v>
      </c>
      <c r="G300" s="14" t="s">
        <v>409</v>
      </c>
    </row>
    <row r="301" spans="1:7" x14ac:dyDescent="0.25">
      <c r="A301" s="14">
        <v>6830181</v>
      </c>
      <c r="B301" s="20" t="str">
        <f>VLOOKUP(A301,'[1]Visma 15.02.21'!$A$1:$H$1060,5,FALSE)</f>
        <v>Skilting etter ny nasjonal standard</v>
      </c>
      <c r="C301" s="16">
        <f>VLOOKUP(A301,'[1]Visma 15.02.21'!$A$1:$H$1060,6,FALSE)</f>
        <v>121128</v>
      </c>
      <c r="D301" s="16">
        <f>VLOOKUP(A301,'[1]Visma 15.02.21'!$A$1:$H$1060,7,FALSE)</f>
        <v>204000</v>
      </c>
      <c r="E301" s="27">
        <f t="shared" si="16"/>
        <v>82872</v>
      </c>
      <c r="F301" s="27">
        <f t="shared" si="19"/>
        <v>82872</v>
      </c>
      <c r="G301" s="14" t="s">
        <v>408</v>
      </c>
    </row>
    <row r="302" spans="1:7" x14ac:dyDescent="0.25">
      <c r="A302" s="14">
        <v>6830184</v>
      </c>
      <c r="B302" s="20" t="str">
        <f>VLOOKUP(A302,'[1]Visma 15.02.21'!$A$1:$H$1060,5,FALSE)</f>
        <v>Ny og utvidet parkeringsplass på Veraland</v>
      </c>
      <c r="C302" s="16">
        <f>VLOOKUP(A302,'[1]Visma 15.02.21'!$A$1:$H$1060,6,FALSE)</f>
        <v>0</v>
      </c>
      <c r="D302" s="16">
        <f>VLOOKUP(A302,'[1]Visma 15.02.21'!$A$1:$H$1060,7,FALSE)</f>
        <v>69000</v>
      </c>
      <c r="E302" s="27">
        <f t="shared" si="16"/>
        <v>69000</v>
      </c>
      <c r="F302" s="27">
        <f t="shared" si="19"/>
        <v>69000</v>
      </c>
      <c r="G302" s="14" t="s">
        <v>445</v>
      </c>
    </row>
    <row r="303" spans="1:7" x14ac:dyDescent="0.25">
      <c r="A303" s="14">
        <v>6830191</v>
      </c>
      <c r="B303" s="28" t="str">
        <f>VLOOKUP(A303,'[1]Visma 15.02.21'!$A$1:$H$1060,5,FALSE)</f>
        <v>Alsvik - tursti til badeplass</v>
      </c>
      <c r="C303" s="16">
        <f>VLOOKUP(A303,'[1]Visma 15.02.21'!$A$1:$H$1060,6,FALSE)</f>
        <v>26201</v>
      </c>
      <c r="D303" s="16">
        <f>VLOOKUP(A303,'[1]Visma 15.02.21'!$A$1:$H$1060,7,FALSE)</f>
        <v>26000</v>
      </c>
      <c r="E303" s="27">
        <f t="shared" si="16"/>
        <v>-201</v>
      </c>
      <c r="F303" s="27">
        <v>0</v>
      </c>
      <c r="G303" s="14" t="s">
        <v>503</v>
      </c>
    </row>
    <row r="304" spans="1:7" x14ac:dyDescent="0.25">
      <c r="A304" s="14">
        <v>6830193</v>
      </c>
      <c r="B304" s="20" t="str">
        <f>VLOOKUP(A304,'[1]Visma 15.02.21'!$A$1:$H$1060,5,FALSE)</f>
        <v>Kjempespringfrø - miljømidler</v>
      </c>
      <c r="C304" s="16">
        <f>VLOOKUP(A304,'[1]Visma 15.02.21'!$A$1:$H$1060,6,FALSE)</f>
        <v>-45600</v>
      </c>
      <c r="D304" s="16">
        <f>VLOOKUP(A304,'[1]Visma 15.02.21'!$A$1:$H$1060,7,FALSE)</f>
        <v>0</v>
      </c>
      <c r="E304" s="27">
        <f t="shared" si="16"/>
        <v>45600</v>
      </c>
      <c r="F304" s="27">
        <v>0</v>
      </c>
      <c r="G304" s="14" t="s">
        <v>504</v>
      </c>
    </row>
    <row r="305" spans="1:7" ht="30" x14ac:dyDescent="0.25">
      <c r="A305" s="14">
        <v>6830199</v>
      </c>
      <c r="B305" s="20" t="str">
        <f>VLOOKUP(A305,'[1]Visma 15.02.21'!$A$1:$H$1060,5,FALSE)</f>
        <v>FRILUFTSOMRÅDER GENERELT BUDSJETT</v>
      </c>
      <c r="C305" s="16">
        <f>VLOOKUP(A305,'[1]Visma 15.02.21'!$A$1:$H$1060,6,FALSE)</f>
        <v>-5807155</v>
      </c>
      <c r="D305" s="16">
        <f>VLOOKUP(A305,'[1]Visma 15.02.21'!$A$1:$H$1060,7,FALSE)</f>
        <v>1199525</v>
      </c>
      <c r="E305" s="27">
        <f t="shared" si="16"/>
        <v>7006680</v>
      </c>
      <c r="F305" s="27">
        <f>E305-87275-201+45600</f>
        <v>6964804</v>
      </c>
      <c r="G305" s="21" t="s">
        <v>505</v>
      </c>
    </row>
    <row r="306" spans="1:7" x14ac:dyDescent="0.25">
      <c r="A306" s="14">
        <v>6830499</v>
      </c>
      <c r="B306" s="15" t="str">
        <f>VLOOKUP(A306,'[1]Visma 15.02.21'!$A$1:$H$1060,5,FALSE)</f>
        <v>Kjøp av areal på Lifjell til friluftsformål</v>
      </c>
      <c r="C306" s="16">
        <f>VLOOKUP(A306,'[1]Visma 15.02.21'!$A$1:$H$1060,6,FALSE)</f>
        <v>-4983</v>
      </c>
      <c r="D306" s="16">
        <f>VLOOKUP(A306,'[1]Visma 15.02.21'!$A$1:$H$1060,7,FALSE)</f>
        <v>0</v>
      </c>
      <c r="E306" s="27">
        <f t="shared" si="16"/>
        <v>4983</v>
      </c>
      <c r="F306" s="27"/>
      <c r="G306" s="33" t="s">
        <v>409</v>
      </c>
    </row>
    <row r="307" spans="1:7" x14ac:dyDescent="0.25">
      <c r="A307" s="14">
        <v>6830701</v>
      </c>
      <c r="B307" s="15" t="str">
        <f>VLOOKUP(A307,'[1]Visma 15.02.21'!$A$1:$H$1060,5,FALSE)</f>
        <v>Infrastruktur turisme (IFT)</v>
      </c>
      <c r="C307" s="16">
        <f>VLOOKUP(A307,'[1]Visma 15.02.21'!$A$1:$H$1060,6,FALSE)</f>
        <v>14300</v>
      </c>
      <c r="D307" s="16">
        <f>VLOOKUP(A307,'[1]Visma 15.02.21'!$A$1:$H$1060,7,FALSE)</f>
        <v>0</v>
      </c>
      <c r="E307" s="27">
        <f t="shared" si="16"/>
        <v>-14300</v>
      </c>
      <c r="F307" s="27"/>
      <c r="G307" s="33" t="s">
        <v>441</v>
      </c>
    </row>
    <row r="308" spans="1:7" x14ac:dyDescent="0.25">
      <c r="A308" s="14">
        <v>6830801</v>
      </c>
      <c r="B308" s="28" t="str">
        <f>VLOOKUP(A308,'[1]Visma 15.02.21'!$A$1:$H$1060,5,FALSE)</f>
        <v>Tilrettelegging for økt sykkelbruk</v>
      </c>
      <c r="C308" s="16">
        <f>VLOOKUP(A308,'[1]Visma 15.02.21'!$A$1:$H$1060,6,FALSE)</f>
        <v>-5000</v>
      </c>
      <c r="D308" s="16">
        <f>VLOOKUP(A308,'[1]Visma 15.02.21'!$A$1:$H$1060,7,FALSE)</f>
        <v>0</v>
      </c>
      <c r="E308" s="27">
        <f t="shared" si="16"/>
        <v>5000</v>
      </c>
      <c r="F308" s="27"/>
      <c r="G308" s="14" t="s">
        <v>506</v>
      </c>
    </row>
    <row r="309" spans="1:7" x14ac:dyDescent="0.25">
      <c r="A309" s="14">
        <v>6830803</v>
      </c>
      <c r="B309" s="28" t="str">
        <f>VLOOKUP(A309,'[1]Visma 15.02.21'!$A$1:$H$1060,5,FALSE)</f>
        <v>Tilrettelegging for økt sykkelbruk  - Merking</v>
      </c>
      <c r="C309" s="16">
        <f>VLOOKUP(A309,'[1]Visma 15.02.21'!$A$1:$H$1060,6,FALSE)</f>
        <v>48099</v>
      </c>
      <c r="D309" s="16">
        <f>VLOOKUP(A309,'[1]Visma 15.02.21'!$A$1:$H$1060,7,FALSE)</f>
        <v>0</v>
      </c>
      <c r="E309" s="27">
        <f t="shared" si="16"/>
        <v>-48099</v>
      </c>
      <c r="F309" s="27"/>
      <c r="G309" s="14" t="s">
        <v>507</v>
      </c>
    </row>
    <row r="310" spans="1:7" x14ac:dyDescent="0.25">
      <c r="A310" s="14">
        <v>6830815</v>
      </c>
      <c r="B310" s="28" t="str">
        <f>VLOOKUP(A310,'[1]Visma 15.02.21'!$A$1:$H$1060,5,FALSE)</f>
        <v>Pumptrack i Gamlaverketparken og Sandvedparken</v>
      </c>
      <c r="C310" s="16">
        <f>VLOOKUP(A310,'[1]Visma 15.02.21'!$A$1:$H$1060,6,FALSE)</f>
        <v>13230</v>
      </c>
      <c r="D310" s="16">
        <f>VLOOKUP(A310,'[1]Visma 15.02.21'!$A$1:$H$1060,7,FALSE)</f>
        <v>11000</v>
      </c>
      <c r="E310" s="27">
        <f t="shared" si="16"/>
        <v>-2230</v>
      </c>
      <c r="F310" s="27"/>
      <c r="G310" s="14" t="s">
        <v>507</v>
      </c>
    </row>
    <row r="311" spans="1:7" x14ac:dyDescent="0.25">
      <c r="A311" s="14">
        <v>6830816</v>
      </c>
      <c r="B311" s="15" t="str">
        <f>VLOOKUP(A311,'[1]Visma 15.02.21'!$A$1:$H$1060,5,FALSE)</f>
        <v>Sykkelstativ sentrum</v>
      </c>
      <c r="C311" s="16">
        <f>VLOOKUP(A311,'[1]Visma 15.02.21'!$A$1:$H$1060,6,FALSE)</f>
        <v>1000000</v>
      </c>
      <c r="D311" s="16">
        <f>VLOOKUP(A311,'[1]Visma 15.02.21'!$A$1:$H$1060,7,FALSE)</f>
        <v>1000000</v>
      </c>
      <c r="E311" s="27">
        <f t="shared" si="16"/>
        <v>0</v>
      </c>
      <c r="F311" s="27">
        <f>E311</f>
        <v>0</v>
      </c>
      <c r="G311" s="33" t="s">
        <v>409</v>
      </c>
    </row>
    <row r="312" spans="1:7" x14ac:dyDescent="0.25">
      <c r="A312" s="14">
        <v>6830817</v>
      </c>
      <c r="B312" s="20" t="str">
        <f>VLOOKUP(A312,'[1]Visma 15.02.21'!$A$1:$H$1060,5,FALSE)</f>
        <v>Sykkeltellere</v>
      </c>
      <c r="C312" s="16">
        <f>VLOOKUP(A312,'[1]Visma 15.02.21'!$A$1:$H$1060,6,FALSE)</f>
        <v>0</v>
      </c>
      <c r="D312" s="16">
        <f>VLOOKUP(A312,'[1]Visma 15.02.21'!$A$1:$H$1060,7,FALSE)</f>
        <v>650000</v>
      </c>
      <c r="E312" s="27">
        <f t="shared" si="16"/>
        <v>650000</v>
      </c>
      <c r="F312" s="27">
        <f>E312</f>
        <v>650000</v>
      </c>
      <c r="G312" s="14" t="s">
        <v>445</v>
      </c>
    </row>
    <row r="313" spans="1:7" x14ac:dyDescent="0.25">
      <c r="A313" s="14">
        <v>6830818</v>
      </c>
      <c r="B313" s="28" t="str">
        <f>VLOOKUP(A313,'[1]Visma 15.02.21'!$A$1:$H$1060,5,FALSE)</f>
        <v>Mobil pumptruck - investering</v>
      </c>
      <c r="C313" s="16">
        <f>VLOOKUP(A313,'[1]Visma 15.02.21'!$A$1:$H$1060,6,FALSE)</f>
        <v>7230</v>
      </c>
      <c r="D313" s="16">
        <f>VLOOKUP(A313,'[1]Visma 15.02.21'!$A$1:$H$1060,7,FALSE)</f>
        <v>0</v>
      </c>
      <c r="E313" s="27">
        <f t="shared" si="16"/>
        <v>-7230</v>
      </c>
      <c r="F313" s="27">
        <v>0</v>
      </c>
      <c r="G313" s="14" t="s">
        <v>507</v>
      </c>
    </row>
    <row r="314" spans="1:7" ht="30" x14ac:dyDescent="0.25">
      <c r="A314" s="14">
        <v>6830899</v>
      </c>
      <c r="B314" s="20" t="str">
        <f>VLOOKUP(A314,'[1]Visma 15.02.21'!$A$1:$H$1060,5,FALSE)</f>
        <v>Folkehelse - tilrettelegging for økt sykkelbruk, fremtidens byer - budsjett</v>
      </c>
      <c r="C314" s="16">
        <f>VLOOKUP(A314,'[1]Visma 15.02.21'!$A$1:$H$1060,6,FALSE)</f>
        <v>0</v>
      </c>
      <c r="D314" s="16">
        <f>VLOOKUP(A314,'[1]Visma 15.02.21'!$A$1:$H$1060,7,FALSE)</f>
        <v>459000</v>
      </c>
      <c r="E314" s="27">
        <f t="shared" si="16"/>
        <v>459000</v>
      </c>
      <c r="F314" s="27">
        <f>E314+E308+E309+E310+E313</f>
        <v>406441</v>
      </c>
      <c r="G314" s="21" t="s">
        <v>508</v>
      </c>
    </row>
    <row r="315" spans="1:7" x14ac:dyDescent="0.25">
      <c r="A315" s="14">
        <v>6831299</v>
      </c>
      <c r="B315" s="20" t="str">
        <f>VLOOKUP(A315,'[1]Visma 15.02.21'!$A$1:$H$1060,5,FALSE)</f>
        <v>Folkehelse, oppgradering og sammenkobling av turvegnettet i kommunen, budsjett</v>
      </c>
      <c r="C315" s="16">
        <f>VLOOKUP(A315,'[1]Visma 15.02.21'!$A$1:$H$1060,6,FALSE)</f>
        <v>1027841</v>
      </c>
      <c r="D315" s="16">
        <f>VLOOKUP(A315,'[1]Visma 15.02.21'!$A$1:$H$1060,7,FALSE)</f>
        <v>1376000</v>
      </c>
      <c r="E315" s="27">
        <f t="shared" si="16"/>
        <v>348159</v>
      </c>
      <c r="F315" s="27">
        <f t="shared" ref="F315:F322" si="20">E315</f>
        <v>348159</v>
      </c>
      <c r="G315" s="14" t="s">
        <v>408</v>
      </c>
    </row>
    <row r="316" spans="1:7" x14ac:dyDescent="0.25">
      <c r="A316" s="14">
        <v>6831399</v>
      </c>
      <c r="B316" s="20" t="str">
        <f>VLOOKUP(A316,'[1]Visma 15.02.21'!$A$1:$H$1060,5,FALSE)</f>
        <v>Frøylandsvatnet, turvei med lys. Utredning og tiltak</v>
      </c>
      <c r="C316" s="16">
        <v>8350</v>
      </c>
      <c r="D316" s="16">
        <f>VLOOKUP(A316,'[1]Visma 15.02.21'!$A$1:$H$1060,7,FALSE)</f>
        <v>1844000</v>
      </c>
      <c r="E316" s="27">
        <f t="shared" si="16"/>
        <v>1835650</v>
      </c>
      <c r="F316" s="27">
        <f t="shared" si="20"/>
        <v>1835650</v>
      </c>
      <c r="G316" s="14" t="s">
        <v>509</v>
      </c>
    </row>
    <row r="317" spans="1:7" x14ac:dyDescent="0.25">
      <c r="A317" s="14">
        <v>6831499</v>
      </c>
      <c r="B317" s="20" t="str">
        <f>VLOOKUP(A317,'[1]Visma 15.02.21'!$A$1:$H$1060,5,FALSE)</f>
        <v>Ras Sandvedparken, akutt tiltak</v>
      </c>
      <c r="C317" s="16">
        <f>VLOOKUP(A317,'[1]Visma 15.02.21'!$A$1:$H$1060,6,FALSE)</f>
        <v>88205</v>
      </c>
      <c r="D317" s="16">
        <f>VLOOKUP(A317,'[1]Visma 15.02.21'!$A$1:$H$1060,7,FALSE)</f>
        <v>3342000</v>
      </c>
      <c r="E317" s="27">
        <f t="shared" si="16"/>
        <v>3253795</v>
      </c>
      <c r="F317" s="27">
        <f t="shared" si="20"/>
        <v>3253795</v>
      </c>
      <c r="G317" s="14" t="s">
        <v>408</v>
      </c>
    </row>
    <row r="318" spans="1:7" x14ac:dyDescent="0.25">
      <c r="A318" s="14">
        <v>6831599</v>
      </c>
      <c r="B318" s="20" t="str">
        <f>VLOOKUP(A318,'[1]Visma 15.02.21'!$A$1:$H$1060,5,FALSE)</f>
        <v>Innløsning av areal som omreguleres til grøntstruktur i Sandvedparken</v>
      </c>
      <c r="C318" s="16">
        <v>1092347</v>
      </c>
      <c r="D318" s="16">
        <f>VLOOKUP(A318,'[1]Visma 15.02.21'!$A$1:$H$1060,7,FALSE)</f>
        <v>2968000</v>
      </c>
      <c r="E318" s="27">
        <f t="shared" si="16"/>
        <v>1875653</v>
      </c>
      <c r="F318" s="27">
        <f t="shared" si="20"/>
        <v>1875653</v>
      </c>
      <c r="G318" s="14" t="s">
        <v>408</v>
      </c>
    </row>
    <row r="319" spans="1:7" x14ac:dyDescent="0.25">
      <c r="A319" s="14">
        <v>6831699</v>
      </c>
      <c r="B319" s="20" t="str">
        <f>VLOOKUP(A319,'[1]Visma 15.02.21'!$A$1:$H$1060,5,FALSE)</f>
        <v>Grunnerverv for sikring til friluftsformål i Sandnesmarka</v>
      </c>
      <c r="C319" s="16">
        <f>VLOOKUP(A319,'[1]Visma 15.02.21'!$A$1:$H$1060,6,FALSE)</f>
        <v>0</v>
      </c>
      <c r="D319" s="16">
        <f>VLOOKUP(A319,'[1]Visma 15.02.21'!$A$1:$H$1060,7,FALSE)</f>
        <v>2500000</v>
      </c>
      <c r="E319" s="27">
        <f t="shared" si="16"/>
        <v>2500000</v>
      </c>
      <c r="F319" s="27">
        <f t="shared" si="20"/>
        <v>2500000</v>
      </c>
      <c r="G319" s="14" t="s">
        <v>408</v>
      </c>
    </row>
    <row r="320" spans="1:7" x14ac:dyDescent="0.25">
      <c r="A320" s="14">
        <v>6840199</v>
      </c>
      <c r="B320" s="20" t="str">
        <f>VLOOKUP(A320,'[1]Visma 15.02.21'!$A$1:$H$1060,5,FALSE)</f>
        <v>LEKEPLASSER GENERELT BUDSJETT</v>
      </c>
      <c r="C320" s="16">
        <v>2737789</v>
      </c>
      <c r="D320" s="16">
        <f>VLOOKUP(A320,'[1]Visma 15.02.21'!$A$1:$H$1060,7,FALSE)</f>
        <v>3289000</v>
      </c>
      <c r="E320" s="27">
        <f t="shared" si="16"/>
        <v>551211</v>
      </c>
      <c r="F320" s="27">
        <f t="shared" si="20"/>
        <v>551211</v>
      </c>
      <c r="G320" s="14" t="s">
        <v>408</v>
      </c>
    </row>
    <row r="321" spans="1:60" x14ac:dyDescent="0.25">
      <c r="A321" s="14">
        <v>6860199</v>
      </c>
      <c r="B321" s="20" t="str">
        <f>VLOOKUP(A321,'[1]Visma 15.02.21'!$A$1:$H$1060,5,FALSE)</f>
        <v>VEDLIKEHOLD AV GRAVLUNDER GEN. BUDSJETT</v>
      </c>
      <c r="C321" s="16">
        <v>274524</v>
      </c>
      <c r="D321" s="16">
        <f>VLOOKUP(A321,'[1]Visma 15.02.21'!$A$1:$H$1060,7,FALSE)</f>
        <v>1142000</v>
      </c>
      <c r="E321" s="27">
        <f t="shared" si="16"/>
        <v>867476</v>
      </c>
      <c r="F321" s="27">
        <f t="shared" si="20"/>
        <v>867476</v>
      </c>
      <c r="G321" s="14" t="s">
        <v>408</v>
      </c>
    </row>
    <row r="322" spans="1:60" x14ac:dyDescent="0.25">
      <c r="A322" s="14">
        <v>6860599</v>
      </c>
      <c r="B322" s="20" t="str">
        <f>VLOOKUP(A322,'[1]Visma 15.02.21'!$A$1:$H$1060,5,FALSE)</f>
        <v>Bevaring og forvaltningsplan Sandnes gamle gravlund</v>
      </c>
      <c r="C322" s="16">
        <f>VLOOKUP(A322,'[1]Visma 15.02.21'!$A$1:$H$1060,6,FALSE)</f>
        <v>0</v>
      </c>
      <c r="D322" s="16">
        <f>VLOOKUP(A322,'[1]Visma 15.02.21'!$A$1:$H$1060,7,FALSE)</f>
        <v>1100000</v>
      </c>
      <c r="E322" s="27">
        <f t="shared" si="16"/>
        <v>1100000</v>
      </c>
      <c r="F322" s="27">
        <f t="shared" si="20"/>
        <v>1100000</v>
      </c>
      <c r="G322" s="14" t="s">
        <v>445</v>
      </c>
    </row>
    <row r="323" spans="1:60" x14ac:dyDescent="0.25">
      <c r="A323" s="14">
        <v>6860699</v>
      </c>
      <c r="B323" s="15" t="str">
        <f>VLOOKUP(A323,'[1]Visma 15.02.21'!$A$1:$H$1060,5,FALSE)</f>
        <v>Omregulering Sandnes nye, budsjett</v>
      </c>
      <c r="C323" s="16">
        <v>526686</v>
      </c>
      <c r="D323" s="16">
        <f>VLOOKUP(A323,'[1]Visma 15.02.21'!$A$1:$H$1060,7,FALSE)</f>
        <v>503000</v>
      </c>
      <c r="E323" s="27">
        <f t="shared" si="16"/>
        <v>-23686</v>
      </c>
      <c r="F323" s="27">
        <v>0</v>
      </c>
      <c r="G323" s="33" t="s">
        <v>441</v>
      </c>
    </row>
    <row r="324" spans="1:60" x14ac:dyDescent="0.25">
      <c r="A324" s="14">
        <v>6860799</v>
      </c>
      <c r="B324" s="20" t="str">
        <f>VLOOKUP(A324,'[1]Visma 15.02.21'!$A$1:$H$1060,5,FALSE)</f>
        <v>Kjøp av areal - parkering Sviland gravkapell</v>
      </c>
      <c r="C324" s="16">
        <f>VLOOKUP(A324,'[1]Visma 15.02.21'!$A$1:$H$1060,6,FALSE)</f>
        <v>0</v>
      </c>
      <c r="D324" s="16">
        <f>VLOOKUP(A324,'[1]Visma 15.02.21'!$A$1:$H$1060,7,FALSE)</f>
        <v>330000</v>
      </c>
      <c r="E324" s="27">
        <f t="shared" ref="E324:E372" si="21">D324-C324</f>
        <v>330000</v>
      </c>
      <c r="F324" s="27">
        <f t="shared" ref="F324:F333" si="22">E324</f>
        <v>330000</v>
      </c>
      <c r="G324" s="14" t="s">
        <v>445</v>
      </c>
    </row>
    <row r="325" spans="1:60" x14ac:dyDescent="0.25">
      <c r="A325" s="14">
        <v>6860899</v>
      </c>
      <c r="B325" s="20" t="str">
        <f>VLOOKUP(A325,'[1]Visma 15.02.21'!$A$1:$H$1060,5,FALSE)</f>
        <v>Utvidelse av Høyland kirkegård</v>
      </c>
      <c r="C325" s="16">
        <f>VLOOKUP(A325,'[1]Visma 15.02.21'!$A$1:$H$1060,6,FALSE)</f>
        <v>0</v>
      </c>
      <c r="D325" s="16">
        <f>VLOOKUP(A325,'[1]Visma 15.02.21'!$A$1:$H$1060,7,FALSE)</f>
        <v>300000</v>
      </c>
      <c r="E325" s="27">
        <f t="shared" si="21"/>
        <v>300000</v>
      </c>
      <c r="F325" s="27">
        <f t="shared" si="22"/>
        <v>300000</v>
      </c>
      <c r="G325" s="14" t="s">
        <v>445</v>
      </c>
    </row>
    <row r="326" spans="1:60" x14ac:dyDescent="0.25">
      <c r="A326" s="14">
        <v>6861302</v>
      </c>
      <c r="B326" s="20" t="str">
        <f>VLOOKUP(A326,'[1]Visma 15.02.21'!$A$1:$H$1060,5,FALSE)</f>
        <v>Soma gravlund opparbeidelse gravsteder</v>
      </c>
      <c r="C326" s="16">
        <v>621664</v>
      </c>
      <c r="D326" s="16">
        <f>VLOOKUP(A326,'[1]Visma 15.02.21'!$A$1:$H$1060,7,FALSE)</f>
        <v>13200000</v>
      </c>
      <c r="E326" s="27">
        <f t="shared" si="21"/>
        <v>12578336</v>
      </c>
      <c r="F326" s="27">
        <f t="shared" si="22"/>
        <v>12578336</v>
      </c>
      <c r="G326" s="14" t="s">
        <v>408</v>
      </c>
    </row>
    <row r="327" spans="1:60" x14ac:dyDescent="0.25">
      <c r="A327" s="14">
        <v>6861399</v>
      </c>
      <c r="B327" s="20" t="str">
        <f>VLOOKUP(A327,'[1]Visma 15.02.21'!$A$1:$H$1060,5,FALSE)</f>
        <v>Utvidelse og opparbeidelse av doble gravsteder, Soma gravlund</v>
      </c>
      <c r="C327" s="16">
        <f>VLOOKUP(A327,'[1]Visma 15.02.21'!$A$1:$H$1060,6,FALSE)</f>
        <v>0</v>
      </c>
      <c r="D327" s="16">
        <f>VLOOKUP(A327,'[1]Visma 15.02.21'!$A$1:$H$1060,7,FALSE)</f>
        <v>690000</v>
      </c>
      <c r="E327" s="27">
        <f t="shared" si="21"/>
        <v>690000</v>
      </c>
      <c r="F327" s="27">
        <f t="shared" si="22"/>
        <v>690000</v>
      </c>
      <c r="G327" s="14" t="s">
        <v>445</v>
      </c>
    </row>
    <row r="328" spans="1:60" x14ac:dyDescent="0.25">
      <c r="A328" s="14">
        <v>6861499</v>
      </c>
      <c r="B328" s="20" t="str">
        <f>VLOOKUP(A328,'[1]Visma 15.02.21'!$A$1:$H$1060,5,FALSE)</f>
        <v>Forsand - Utviding og opparbeiding areal til gravplass</v>
      </c>
      <c r="C328" s="16">
        <f>VLOOKUP(A328,'[1]Visma 15.02.21'!$A$1:$H$1060,6,FALSE)</f>
        <v>0</v>
      </c>
      <c r="D328" s="16">
        <f>VLOOKUP(A328,'[1]Visma 15.02.21'!$A$1:$H$1060,7,FALSE)</f>
        <v>400000</v>
      </c>
      <c r="E328" s="27">
        <f t="shared" si="21"/>
        <v>400000</v>
      </c>
      <c r="F328" s="27">
        <f t="shared" si="22"/>
        <v>400000</v>
      </c>
      <c r="G328" s="14" t="s">
        <v>445</v>
      </c>
    </row>
    <row r="329" spans="1:60" x14ac:dyDescent="0.25">
      <c r="A329" s="14">
        <v>6861599</v>
      </c>
      <c r="B329" s="20" t="str">
        <f>VLOOKUP(A329,'[1]Visma 15.02.21'!$A$1:$H$1060,5,FALSE)</f>
        <v>Forsand kirke utgraving (KFU), budsjett</v>
      </c>
      <c r="C329" s="16">
        <v>342670</v>
      </c>
      <c r="D329" s="16">
        <f>VLOOKUP(A329,'[1]Visma 15.02.21'!$A$1:$H$1060,7,FALSE)</f>
        <v>800000</v>
      </c>
      <c r="E329" s="27">
        <f t="shared" si="21"/>
        <v>457330</v>
      </c>
      <c r="F329" s="27">
        <f t="shared" si="22"/>
        <v>457330</v>
      </c>
      <c r="G329" s="14" t="s">
        <v>408</v>
      </c>
    </row>
    <row r="330" spans="1:60" x14ac:dyDescent="0.25">
      <c r="A330" s="14">
        <v>6861699</v>
      </c>
      <c r="B330" s="20" t="str">
        <f>VLOOKUP(A330,'[1]Visma 15.02.21'!$A$1:$H$1060,5,FALSE)</f>
        <v>Forsand kyrkjegard regulering gravfelt budsjett</v>
      </c>
      <c r="C330" s="16">
        <v>90375</v>
      </c>
      <c r="D330" s="16">
        <f>VLOOKUP(A330,'[1]Visma 15.02.21'!$A$1:$H$1060,7,FALSE)</f>
        <v>115000</v>
      </c>
      <c r="E330" s="27">
        <f t="shared" si="21"/>
        <v>24625</v>
      </c>
      <c r="F330" s="27">
        <f t="shared" si="22"/>
        <v>24625</v>
      </c>
      <c r="G330" s="14" t="s">
        <v>408</v>
      </c>
    </row>
    <row r="331" spans="1:60" x14ac:dyDescent="0.25">
      <c r="A331" s="14">
        <v>6862202</v>
      </c>
      <c r="B331" s="20" t="str">
        <f>VLOOKUP(A331,'[1]Visma 15.02.21'!$A$1:$H$1060,5,FALSE)</f>
        <v>UTVIDELSE SOMA GRAVLUND</v>
      </c>
      <c r="C331" s="16">
        <f>VLOOKUP(A331,'[1]Visma 15.02.21'!$A$1:$H$1060,6,FALSE)</f>
        <v>10913</v>
      </c>
      <c r="D331" s="16">
        <f>VLOOKUP(A331,'[1]Visma 15.02.21'!$A$1:$H$1060,7,FALSE)</f>
        <v>31000</v>
      </c>
      <c r="E331" s="27">
        <f t="shared" si="21"/>
        <v>20087</v>
      </c>
      <c r="F331" s="27">
        <f t="shared" si="22"/>
        <v>20087</v>
      </c>
      <c r="G331" s="14" t="s">
        <v>408</v>
      </c>
      <c r="BH331" s="34"/>
    </row>
    <row r="332" spans="1:60" x14ac:dyDescent="0.25">
      <c r="A332" s="14">
        <v>6863399</v>
      </c>
      <c r="B332" s="20" t="str">
        <f>VLOOKUP(A332,'[1]Visma 15.02.21'!$A$1:$H$1060,5,FALSE)</f>
        <v>Utbygging Riska gravlund</v>
      </c>
      <c r="C332" s="16">
        <v>104914</v>
      </c>
      <c r="D332" s="16">
        <f>VLOOKUP(A332,'[1]Visma 15.02.21'!$A$1:$H$1060,7,FALSE)</f>
        <v>195000</v>
      </c>
      <c r="E332" s="27">
        <f t="shared" si="21"/>
        <v>90086</v>
      </c>
      <c r="F332" s="27">
        <f t="shared" si="22"/>
        <v>90086</v>
      </c>
      <c r="G332" s="14" t="s">
        <v>408</v>
      </c>
    </row>
    <row r="333" spans="1:60" x14ac:dyDescent="0.25">
      <c r="A333" s="14">
        <v>6863499</v>
      </c>
      <c r="B333" s="20" t="str">
        <f>VLOOKUP(A333,'[1]Visma 15.02.21'!$A$1:$H$1060,5,FALSE)</f>
        <v>Ny tiltaksplan for parkdraget langs Storåna, budsjett</v>
      </c>
      <c r="C333" s="16">
        <v>569383</v>
      </c>
      <c r="D333" s="16">
        <f>VLOOKUP(A333,'[1]Visma 15.02.21'!$A$1:$H$1060,7,FALSE)</f>
        <v>1316000</v>
      </c>
      <c r="E333" s="27">
        <f t="shared" si="21"/>
        <v>746617</v>
      </c>
      <c r="F333" s="27">
        <f t="shared" si="22"/>
        <v>746617</v>
      </c>
      <c r="G333" s="14" t="s">
        <v>408</v>
      </c>
    </row>
    <row r="334" spans="1:60" x14ac:dyDescent="0.25">
      <c r="A334" s="14">
        <v>6900150</v>
      </c>
      <c r="B334" s="15" t="str">
        <f>VLOOKUP(A334,'[1]Visma 15.02.21'!$A$1:$H$1060,5,FALSE)</f>
        <v>INNBETALINGER GAMLE AVTALER</v>
      </c>
      <c r="C334" s="16">
        <f>VLOOKUP(A334,'[1]Visma 15.02.21'!$A$1:$H$1060,6,FALSE)</f>
        <v>-3370</v>
      </c>
      <c r="D334" s="16">
        <f>VLOOKUP(A334,'[1]Visma 15.02.21'!$A$1:$H$1060,7,FALSE)</f>
        <v>0</v>
      </c>
      <c r="E334" s="27">
        <f t="shared" si="21"/>
        <v>3370</v>
      </c>
      <c r="F334" s="27">
        <v>0</v>
      </c>
      <c r="G334" s="33" t="s">
        <v>409</v>
      </c>
    </row>
    <row r="335" spans="1:60" x14ac:dyDescent="0.25">
      <c r="A335" s="14">
        <v>6910002</v>
      </c>
      <c r="B335" s="28" t="str">
        <f>VLOOKUP(A335,'[1]Visma 15.02.21'!$A$1:$H$1060,5,FALSE)</f>
        <v>GAMLE AVTALER</v>
      </c>
      <c r="C335" s="16">
        <f>VLOOKUP(A335,'[1]Visma 15.02.21'!$A$1:$H$1060,6,FALSE)</f>
        <v>-28125</v>
      </c>
      <c r="D335" s="16">
        <f>VLOOKUP(A335,'[1]Visma 15.02.21'!$A$1:$H$1060,7,FALSE)</f>
        <v>0</v>
      </c>
      <c r="E335" s="27">
        <f t="shared" si="21"/>
        <v>28125</v>
      </c>
      <c r="F335" s="27">
        <v>0</v>
      </c>
      <c r="G335" s="33" t="s">
        <v>409</v>
      </c>
    </row>
    <row r="336" spans="1:60" x14ac:dyDescent="0.25">
      <c r="A336" s="14">
        <v>6910157</v>
      </c>
      <c r="B336" s="20" t="str">
        <f>VLOOKUP(A336,'[1]Visma 15.02.21'!$A$1:$H$1060,5,FALSE)</f>
        <v>Inntekter og refusjoner til gjennomføring av forpliktende tiltak</v>
      </c>
      <c r="C336" s="16">
        <v>-591471</v>
      </c>
      <c r="D336" s="16">
        <f>VLOOKUP(A336,'[1]Visma 15.02.21'!$A$1:$H$1060,7,FALSE)</f>
        <v>2937000</v>
      </c>
      <c r="E336" s="27">
        <f t="shared" si="21"/>
        <v>3528471</v>
      </c>
      <c r="F336" s="27">
        <f>E336</f>
        <v>3528471</v>
      </c>
      <c r="G336" s="14" t="s">
        <v>408</v>
      </c>
    </row>
    <row r="337" spans="1:9" x14ac:dyDescent="0.25">
      <c r="A337" s="14">
        <v>7502950</v>
      </c>
      <c r="B337" s="20" t="str">
        <f>VLOOKUP(A337,'[1]Visma 15.02.21'!$A$1:$H$1060,5,FALSE)</f>
        <v>VA-ledninger Ims-Bersagel</v>
      </c>
      <c r="C337" s="16">
        <f>VLOOKUP(A337,'[1]Visma 15.02.21'!$A$1:$H$1060,6,FALSE)</f>
        <v>-100000</v>
      </c>
      <c r="D337" s="16">
        <v>0</v>
      </c>
      <c r="E337" s="27">
        <f t="shared" si="21"/>
        <v>100000</v>
      </c>
      <c r="F337" s="27">
        <f>E337</f>
        <v>100000</v>
      </c>
      <c r="G337" s="14" t="s">
        <v>408</v>
      </c>
    </row>
    <row r="338" spans="1:9" x14ac:dyDescent="0.25">
      <c r="A338" s="14">
        <v>7504199</v>
      </c>
      <c r="B338" s="20" t="str">
        <f>VLOOKUP(A338,'[1]Visma 15.02.21'!$A$1:$H$1060,5,FALSE)</f>
        <v>Etab. av hovedvannledning Hommersåk</v>
      </c>
      <c r="C338" s="16">
        <f>VLOOKUP(A338,'[1]Visma 15.02.21'!$A$1:$H$1060,6,FALSE)</f>
        <v>21060</v>
      </c>
      <c r="D338" s="16">
        <f>VLOOKUP(A338,'[1]Visma 15.02.21'!$A$1:$H$1060,7,FALSE)</f>
        <v>11600000</v>
      </c>
      <c r="E338" s="27">
        <f t="shared" si="21"/>
        <v>11578940</v>
      </c>
      <c r="F338" s="27">
        <f>E338</f>
        <v>11578940</v>
      </c>
      <c r="G338" s="14" t="s">
        <v>408</v>
      </c>
    </row>
    <row r="339" spans="1:9" x14ac:dyDescent="0.25">
      <c r="A339" s="14">
        <v>7506099</v>
      </c>
      <c r="B339" s="20" t="str">
        <f>VLOOKUP(A339,'[1]Visma 15.02.21'!$A$1:$H$1060,5,FALSE)</f>
        <v>Kulvert Stangelandsåna</v>
      </c>
      <c r="C339" s="16">
        <v>11404133</v>
      </c>
      <c r="D339" s="16">
        <f>VLOOKUP(A339,'[1]Visma 15.02.21'!$A$1:$H$1060,7,FALSE)</f>
        <v>15780000</v>
      </c>
      <c r="E339" s="27">
        <f t="shared" si="21"/>
        <v>4375867</v>
      </c>
      <c r="F339" s="27">
        <f>E339</f>
        <v>4375867</v>
      </c>
      <c r="G339" s="14" t="s">
        <v>408</v>
      </c>
    </row>
    <row r="340" spans="1:9" x14ac:dyDescent="0.25">
      <c r="A340" s="14">
        <v>7506201</v>
      </c>
      <c r="B340" s="20" t="str">
        <f>VLOOKUP(A340,'[1]Visma 15.02.21'!$A$1:$H$1060,5,FALSE)</f>
        <v>Oppfølging OFU kontrakt</v>
      </c>
      <c r="C340" s="16">
        <f>VLOOKUP(A340,'[1]Visma 15.02.21'!$A$1:$H$1060,6,FALSE)+90000</f>
        <v>280000</v>
      </c>
      <c r="D340" s="16">
        <f>VLOOKUP(A340,'[1]Visma 15.02.21'!$A$1:$H$1060,7,FALSE)</f>
        <v>524000</v>
      </c>
      <c r="E340" s="27">
        <f t="shared" si="21"/>
        <v>244000</v>
      </c>
      <c r="F340" s="27">
        <f>E340</f>
        <v>244000</v>
      </c>
      <c r="G340" s="14" t="s">
        <v>408</v>
      </c>
    </row>
    <row r="341" spans="1:9" x14ac:dyDescent="0.25">
      <c r="A341" s="14">
        <v>7506401</v>
      </c>
      <c r="B341" s="15" t="str">
        <f>VLOOKUP(A341,'[1]Visma 15.02.21'!$A$1:$H$1060,5,FALSE)</f>
        <v>RAgt. Kollektivprioritering del 1 og 2</v>
      </c>
      <c r="C341" s="16">
        <f>VLOOKUP(A341,'[1]Visma 15.02.21'!$A$1:$H$1060,6,FALSE)</f>
        <v>20859</v>
      </c>
      <c r="D341" s="16">
        <f>VLOOKUP(A341,'[1]Visma 15.02.21'!$A$1:$H$1060,7,FALSE)</f>
        <v>0</v>
      </c>
      <c r="E341" s="27">
        <f t="shared" si="21"/>
        <v>-20859</v>
      </c>
      <c r="F341" s="27">
        <v>0</v>
      </c>
      <c r="G341" s="33" t="s">
        <v>441</v>
      </c>
    </row>
    <row r="342" spans="1:9" x14ac:dyDescent="0.25">
      <c r="A342" s="14">
        <v>7507099</v>
      </c>
      <c r="B342" s="20" t="str">
        <f>VLOOKUP(A342,'[1]Visma 15.02.21'!$A$1:$H$1060,5,FALSE)</f>
        <v>Klimatilpassing</v>
      </c>
      <c r="C342" s="16">
        <v>1165332</v>
      </c>
      <c r="D342" s="16">
        <f>VLOOKUP(A342,'[1]Visma 15.02.21'!$A$1:$H$1060,7,FALSE)</f>
        <v>7617000</v>
      </c>
      <c r="E342" s="27">
        <f t="shared" si="21"/>
        <v>6451668</v>
      </c>
      <c r="F342" s="27">
        <f t="shared" ref="F342:F348" si="23">E342</f>
        <v>6451668</v>
      </c>
      <c r="G342" s="14" t="s">
        <v>408</v>
      </c>
    </row>
    <row r="343" spans="1:9" x14ac:dyDescent="0.25">
      <c r="A343" s="14">
        <v>7507199</v>
      </c>
      <c r="B343" s="20" t="str">
        <f>VLOOKUP(A343,'[1]Visma 15.02.21'!$A$1:$H$1060,5,FALSE)</f>
        <v>Enøk-tiltak tekniske installasjoner</v>
      </c>
      <c r="C343" s="16">
        <f>VLOOKUP(A343,'[1]Visma 15.02.21'!$A$1:$H$1060,6,FALSE)</f>
        <v>522164</v>
      </c>
      <c r="D343" s="16">
        <f>VLOOKUP(A343,'[1]Visma 15.02.21'!$A$1:$H$1060,7,FALSE)</f>
        <v>5500000</v>
      </c>
      <c r="E343" s="27">
        <f t="shared" si="21"/>
        <v>4977836</v>
      </c>
      <c r="F343" s="27">
        <f t="shared" si="23"/>
        <v>4977836</v>
      </c>
      <c r="G343" s="14" t="s">
        <v>408</v>
      </c>
    </row>
    <row r="344" spans="1:9" x14ac:dyDescent="0.25">
      <c r="A344" s="14">
        <v>7507450</v>
      </c>
      <c r="B344" s="20" t="str">
        <f>VLOOKUP(A344,'[1]Visma 15.02.21'!$A$1:$H$1060,5,FALSE)</f>
        <v>Parkveien nord - kostnadsbidrag</v>
      </c>
      <c r="C344" s="16">
        <f>VLOOKUP(A344,'[1]Visma 15.02.21'!$A$1:$H$1060,6,FALSE)</f>
        <v>-429667</v>
      </c>
      <c r="D344" s="16">
        <f>VLOOKUP(A344,'[1]Visma 15.02.21'!$A$1:$H$1060,7,FALSE)</f>
        <v>0</v>
      </c>
      <c r="E344" s="27">
        <f t="shared" si="21"/>
        <v>429667</v>
      </c>
      <c r="F344" s="27">
        <f t="shared" si="23"/>
        <v>429667</v>
      </c>
      <c r="G344" s="14" t="s">
        <v>408</v>
      </c>
    </row>
    <row r="345" spans="1:9" x14ac:dyDescent="0.25">
      <c r="A345" s="14">
        <v>7507699</v>
      </c>
      <c r="B345" s="20" t="str">
        <f>VLOOKUP(A345,'[1]Visma 15.02.21'!$A$1:$H$1060,5,FALSE)</f>
        <v>Sanering Skeianeområdet, Skogsbakken, Kiprå med flere</v>
      </c>
      <c r="C345" s="16">
        <v>20389108</v>
      </c>
      <c r="D345" s="16">
        <f>VLOOKUP(A345,'[1]Visma 15.02.21'!$A$1:$H$1060,7,FALSE)</f>
        <v>16682000</v>
      </c>
      <c r="E345" s="27">
        <f t="shared" si="21"/>
        <v>-3707108</v>
      </c>
      <c r="F345" s="27">
        <f t="shared" si="23"/>
        <v>-3707108</v>
      </c>
      <c r="G345" s="14" t="s">
        <v>444</v>
      </c>
    </row>
    <row r="346" spans="1:9" x14ac:dyDescent="0.25">
      <c r="A346" s="14">
        <v>7507899</v>
      </c>
      <c r="B346" s="20" t="str">
        <f>VLOOKUP(A346,'[1]Visma 15.02.21'!$A$1:$H$1060,5,FALSE)</f>
        <v>Hovebakken - Sanering og omlegging VA, budsjett</v>
      </c>
      <c r="C346" s="16">
        <f>VLOOKUP(A346,'[1]Visma 15.02.21'!$A$1:$H$1060,6,FALSE)</f>
        <v>165515</v>
      </c>
      <c r="D346" s="16">
        <f>VLOOKUP(A346,'[1]Visma 15.02.21'!$A$1:$H$1060,7,FALSE)</f>
        <v>750000</v>
      </c>
      <c r="E346" s="27">
        <f t="shared" si="21"/>
        <v>584485</v>
      </c>
      <c r="F346" s="27">
        <f t="shared" si="23"/>
        <v>584485</v>
      </c>
      <c r="G346" s="39" t="s">
        <v>408</v>
      </c>
    </row>
    <row r="347" spans="1:9" x14ac:dyDescent="0.25">
      <c r="A347" s="14">
        <v>7507999</v>
      </c>
      <c r="B347" s="20" t="str">
        <f>VLOOKUP(A347,'[1]Visma 15.02.21'!$A$1:$H$1060,5,FALSE)</f>
        <v>VA-anlegg Ruten</v>
      </c>
      <c r="C347" s="16">
        <f>VLOOKUP(A347,'[1]Visma 15.02.21'!$A$1:$H$1060,6,FALSE)</f>
        <v>9551</v>
      </c>
      <c r="D347" s="16">
        <f>VLOOKUP(A347,'[1]Visma 15.02.21'!$A$1:$H$1060,7,FALSE)</f>
        <v>2600000</v>
      </c>
      <c r="E347" s="27">
        <f t="shared" si="21"/>
        <v>2590449</v>
      </c>
      <c r="F347" s="27">
        <f t="shared" si="23"/>
        <v>2590449</v>
      </c>
      <c r="G347" s="14" t="s">
        <v>408</v>
      </c>
    </row>
    <row r="348" spans="1:9" x14ac:dyDescent="0.25">
      <c r="A348" s="14">
        <v>7508499</v>
      </c>
      <c r="B348" s="20" t="str">
        <f>VLOOKUP(A348,'[1]Visma 15.02.21'!$A$1:$H$1060,5,FALSE)</f>
        <v>Teknisk utstyr avløpsnett; pumping, slamsuging osv</v>
      </c>
      <c r="C348" s="16">
        <f>VLOOKUP(A348,'[1]Visma 15.02.21'!$A$1:$H$1060,6,FALSE)</f>
        <v>-157067</v>
      </c>
      <c r="D348" s="16">
        <f>VLOOKUP(A348,'[1]Visma 15.02.21'!$A$1:$H$1060,7,FALSE)</f>
        <v>5000000</v>
      </c>
      <c r="E348" s="27">
        <f t="shared" si="21"/>
        <v>5157067</v>
      </c>
      <c r="F348" s="27">
        <f t="shared" si="23"/>
        <v>5157067</v>
      </c>
      <c r="G348" s="14" t="s">
        <v>408</v>
      </c>
    </row>
    <row r="349" spans="1:9" x14ac:dyDescent="0.25">
      <c r="A349" s="14">
        <v>7508799</v>
      </c>
      <c r="B349" s="15" t="str">
        <f>VLOOKUP(A349,'[1]Visma 15.02.21'!$A$1:$H$1060,5,FALSE)</f>
        <v>Omlegging og oppgradering av ledningsnett i forbindelse med etablering av bussve</v>
      </c>
      <c r="C349" s="16">
        <f>VLOOKUP(A349,'[1]Visma 15.02.21'!$A$1:$H$1060,6,FALSE)</f>
        <v>11660</v>
      </c>
      <c r="D349" s="16">
        <f>VLOOKUP(A349,'[1]Visma 15.02.21'!$A$1:$H$1060,7,FALSE)</f>
        <v>0</v>
      </c>
      <c r="E349" s="27">
        <f t="shared" si="21"/>
        <v>-11660</v>
      </c>
      <c r="F349" s="27">
        <v>0</v>
      </c>
      <c r="G349" s="33" t="s">
        <v>441</v>
      </c>
    </row>
    <row r="350" spans="1:9" x14ac:dyDescent="0.25">
      <c r="A350" s="14">
        <v>7509102</v>
      </c>
      <c r="B350" s="20" t="str">
        <f>VLOOKUP(A350,'[1]Visma 15.02.21'!$A$1:$H$1060,5,FALSE)</f>
        <v>Flytting av vann-og avløpsledn. i forb. fylkesvei 505, Skjæveland-Foss-Eikeland</v>
      </c>
      <c r="C350" s="16">
        <f>VLOOKUP(A350,'[1]Visma 15.02.21'!$A$1:$H$1060,6,FALSE)</f>
        <v>3325991</v>
      </c>
      <c r="D350" s="16">
        <v>3500000</v>
      </c>
      <c r="E350" s="27">
        <f t="shared" si="21"/>
        <v>174009</v>
      </c>
      <c r="F350" s="27">
        <f>E350</f>
        <v>174009</v>
      </c>
      <c r="G350" s="14" t="s">
        <v>408</v>
      </c>
      <c r="I350" s="19"/>
    </row>
    <row r="351" spans="1:9" x14ac:dyDescent="0.25">
      <c r="A351" s="14">
        <v>7509299</v>
      </c>
      <c r="B351" s="15" t="str">
        <f>VLOOKUP(A351,'[1]Visma 15.02.21'!$A$1:$H$1060,5,FALSE)</f>
        <v>Vatneleiren</v>
      </c>
      <c r="C351" s="16">
        <f>VLOOKUP(A351,'[1]Visma 15.02.21'!$A$1:$H$1060,6,FALSE)</f>
        <v>81949</v>
      </c>
      <c r="D351" s="16">
        <f>VLOOKUP(A351,'[1]Visma 15.02.21'!$A$1:$H$1060,7,FALSE)</f>
        <v>82000</v>
      </c>
      <c r="E351" s="27">
        <f t="shared" si="21"/>
        <v>51</v>
      </c>
      <c r="F351" s="27">
        <v>0</v>
      </c>
      <c r="G351" s="33" t="s">
        <v>409</v>
      </c>
    </row>
    <row r="352" spans="1:9" ht="75" x14ac:dyDescent="0.25">
      <c r="A352" s="14">
        <v>7509411</v>
      </c>
      <c r="B352" s="20" t="str">
        <f>VLOOKUP(A352,'[1]Visma 15.02.21'!$A$1:$H$1060,5,FALSE)</f>
        <v>Alsvik P-plass utvidelse</v>
      </c>
      <c r="C352" s="16">
        <f>VLOOKUP(A352,'[1]Visma 15.02.21'!$A$1:$H$1060,6,FALSE)</f>
        <v>99744</v>
      </c>
      <c r="D352" s="16">
        <f>VLOOKUP(A352,'[1]Visma 15.02.21'!$A$1:$H$1060,7,FALSE)</f>
        <v>0</v>
      </c>
      <c r="E352" s="27">
        <f t="shared" si="21"/>
        <v>-99744</v>
      </c>
      <c r="F352" s="27">
        <f>C352+577749</f>
        <v>677493</v>
      </c>
      <c r="G352" s="21" t="s">
        <v>510</v>
      </c>
    </row>
    <row r="353" spans="1:7" x14ac:dyDescent="0.25">
      <c r="A353" s="14">
        <v>7509502</v>
      </c>
      <c r="B353" s="20" t="str">
        <f>VLOOKUP(A353,'[1]Visma 15.02.21'!$A$1:$H$1060,5,FALSE)</f>
        <v>Omlegging hovedkloakken på strekn. Ganddalsgaten-Vågsgata</v>
      </c>
      <c r="C353" s="16">
        <v>24960871</v>
      </c>
      <c r="D353" s="16">
        <f>VLOOKUP(A353,'[1]Visma 15.02.21'!$A$1:$H$1060,7,FALSE)</f>
        <v>27345000</v>
      </c>
      <c r="E353" s="27">
        <f t="shared" si="21"/>
        <v>2384129</v>
      </c>
      <c r="F353" s="27">
        <f t="shared" ref="F353:F358" si="24">E353</f>
        <v>2384129</v>
      </c>
      <c r="G353" s="14" t="s">
        <v>408</v>
      </c>
    </row>
    <row r="354" spans="1:7" ht="30" x14ac:dyDescent="0.25">
      <c r="A354" s="14">
        <v>7509601</v>
      </c>
      <c r="B354" s="35" t="str">
        <f>VLOOKUP(A354,'[1]Visma 15.02.21'!$A$1:$H$1060,5,FALSE)</f>
        <v>Rehabilitering Holmavika badestrand</v>
      </c>
      <c r="C354" s="16">
        <f>VLOOKUP(A354,'[1]Visma 15.02.21'!$A$1:$H$1060,6,FALSE)</f>
        <v>58454</v>
      </c>
      <c r="D354" s="16">
        <f>VLOOKUP(A354,'[1]Visma 15.02.21'!$A$1:$H$1060,7,FALSE)</f>
        <v>0</v>
      </c>
      <c r="E354" s="27">
        <f t="shared" si="21"/>
        <v>-58454</v>
      </c>
      <c r="F354" s="27">
        <f t="shared" si="24"/>
        <v>-58454</v>
      </c>
      <c r="G354" s="21" t="s">
        <v>511</v>
      </c>
    </row>
    <row r="355" spans="1:7" x14ac:dyDescent="0.25">
      <c r="A355" s="14">
        <v>7580099</v>
      </c>
      <c r="B355" s="30" t="str">
        <f>VLOOKUP(A355,'[1]Visma 15.02.21'!$A$1:$H$1060,5,FALSE)</f>
        <v>Hoveveien, budsjett</v>
      </c>
      <c r="C355" s="16">
        <v>-22239088</v>
      </c>
      <c r="D355" s="16">
        <f>VLOOKUP(A355,'[1]Visma 15.02.21'!$A$1:$H$1060,7,FALSE)</f>
        <v>-1600000</v>
      </c>
      <c r="E355" s="27">
        <f t="shared" si="21"/>
        <v>20639088</v>
      </c>
      <c r="F355" s="27">
        <f t="shared" si="24"/>
        <v>20639088</v>
      </c>
      <c r="G355" s="18" t="s">
        <v>512</v>
      </c>
    </row>
    <row r="356" spans="1:7" x14ac:dyDescent="0.25">
      <c r="A356" s="14">
        <v>7580307</v>
      </c>
      <c r="B356" s="20" t="str">
        <f>VLOOKUP(A356,'[1]Visma 15.02.21'!$A$1:$H$1060,5,FALSE)</f>
        <v>Rundkjøring Jærveien/Torger Carlsensgt - forprosjekt</v>
      </c>
      <c r="C356" s="16">
        <f>VLOOKUP(A356,'[1]Visma 15.02.21'!$A$1:$H$1060,6,FALSE)</f>
        <v>10115</v>
      </c>
      <c r="D356" s="16">
        <f>VLOOKUP(A356,'[1]Visma 15.02.21'!$A$1:$H$1060,7,FALSE)+10000</f>
        <v>-3084000</v>
      </c>
      <c r="E356" s="27">
        <f t="shared" si="21"/>
        <v>-3094115</v>
      </c>
      <c r="F356" s="27">
        <f t="shared" si="24"/>
        <v>-3094115</v>
      </c>
      <c r="G356" s="14" t="s">
        <v>513</v>
      </c>
    </row>
    <row r="357" spans="1:7" x14ac:dyDescent="0.25">
      <c r="A357" s="14">
        <v>7602199</v>
      </c>
      <c r="B357" s="20" t="str">
        <f>VLOOKUP(A357,'[1]Visma 15.02.21'!$A$1:$H$1060,5,FALSE)</f>
        <v>GEN.TILTAK IHT HOVEDPL. VANN, BUDSJETT</v>
      </c>
      <c r="C357" s="16">
        <v>1332754</v>
      </c>
      <c r="D357" s="16">
        <f>VLOOKUP(A357,'[1]Visma 15.02.21'!$A$1:$H$1060,7,FALSE)</f>
        <v>1704000</v>
      </c>
      <c r="E357" s="27">
        <f t="shared" si="21"/>
        <v>371246</v>
      </c>
      <c r="F357" s="27">
        <f t="shared" si="24"/>
        <v>371246</v>
      </c>
      <c r="G357" s="14" t="s">
        <v>408</v>
      </c>
    </row>
    <row r="358" spans="1:7" x14ac:dyDescent="0.25">
      <c r="A358" s="14">
        <v>7602401</v>
      </c>
      <c r="B358" s="20" t="str">
        <f>VLOOKUP(A358,'[1]Visma 15.02.21'!$A$1:$H$1060,5,FALSE)</f>
        <v>Tiltak for å redusere lekkasjer i vannledningsnettet</v>
      </c>
      <c r="C358" s="16">
        <f>VLOOKUP(A358,'[1]Visma 15.02.21'!$A$1:$H$1060,6,FALSE)</f>
        <v>0</v>
      </c>
      <c r="D358" s="16">
        <f>VLOOKUP(A358,'[1]Visma 15.02.21'!$A$1:$H$1060,7,FALSE)</f>
        <v>500000</v>
      </c>
      <c r="E358" s="27">
        <f t="shared" si="21"/>
        <v>500000</v>
      </c>
      <c r="F358" s="27">
        <f t="shared" si="24"/>
        <v>500000</v>
      </c>
      <c r="G358" s="14" t="s">
        <v>445</v>
      </c>
    </row>
    <row r="359" spans="1:7" x14ac:dyDescent="0.25">
      <c r="A359" s="14">
        <v>7702123</v>
      </c>
      <c r="B359" s="28" t="str">
        <f>VLOOKUP(A359,'[1]Visma 15.02.21'!$A$1:$H$1060,5,FALSE)</f>
        <v>Sanering VA-ledninger Kvålamarka</v>
      </c>
      <c r="C359" s="16">
        <f>VLOOKUP(A359,'[1]Visma 15.02.21'!$A$1:$H$1060,6,FALSE)</f>
        <v>1842</v>
      </c>
      <c r="D359" s="16">
        <f>VLOOKUP(A359,'[1]Visma 15.02.21'!$A$1:$H$1060,7,FALSE)</f>
        <v>0</v>
      </c>
      <c r="E359" s="27">
        <f t="shared" si="21"/>
        <v>-1842</v>
      </c>
      <c r="F359" s="27">
        <v>0</v>
      </c>
      <c r="G359" s="14" t="s">
        <v>514</v>
      </c>
    </row>
    <row r="360" spans="1:7" x14ac:dyDescent="0.25">
      <c r="A360" s="14">
        <v>7702125</v>
      </c>
      <c r="B360" s="20" t="str">
        <f>VLOOKUP(A360,'[1]Visma 15.02.21'!$A$1:$H$1060,5,FALSE)</f>
        <v>Separering og trykksonejustering på strekn. Åsveien-Ulvanuten</v>
      </c>
      <c r="C360" s="16">
        <f>VLOOKUP(A360,'[1]Visma 15.02.21'!$A$1:$H$1060,6,FALSE)</f>
        <v>5711294</v>
      </c>
      <c r="D360" s="16">
        <f>VLOOKUP(A360,'[1]Visma 15.02.21'!$A$1:$H$1060,7,FALSE)</f>
        <v>6000000</v>
      </c>
      <c r="E360" s="27">
        <f t="shared" si="21"/>
        <v>288706</v>
      </c>
      <c r="F360" s="27">
        <f>E360</f>
        <v>288706</v>
      </c>
      <c r="G360" s="14" t="s">
        <v>408</v>
      </c>
    </row>
    <row r="361" spans="1:7" ht="30" x14ac:dyDescent="0.25">
      <c r="A361" s="14">
        <v>7702199</v>
      </c>
      <c r="B361" s="20" t="str">
        <f>VLOOKUP(A361,'[1]Visma 15.02.21'!$A$1:$H$1060,5,FALSE)</f>
        <v>GEN.TILTAK HOVEDPLAN AVLØP, BUDSJETT</v>
      </c>
      <c r="C361" s="16">
        <f>VLOOKUP(A361,'[1]Visma 15.02.21'!$A$1:$H$1060,6,FALSE)+38296+306504</f>
        <v>3609943</v>
      </c>
      <c r="D361" s="16">
        <f>VLOOKUP(A361,'[1]Visma 15.02.21'!$A$1:$H$1060,7,FALSE)</f>
        <v>6177000</v>
      </c>
      <c r="E361" s="27">
        <f t="shared" si="21"/>
        <v>2567057</v>
      </c>
      <c r="F361" s="27">
        <f>E361+E359</f>
        <v>2565215</v>
      </c>
      <c r="G361" s="21" t="s">
        <v>515</v>
      </c>
    </row>
    <row r="362" spans="1:7" x14ac:dyDescent="0.25">
      <c r="A362" s="14">
        <v>7702299</v>
      </c>
      <c r="B362" s="20" t="str">
        <f>VLOOKUP(A362,'[1]Visma 15.02.21'!$A$1:$H$1060,5,FALSE)</f>
        <v>Oppfølging avløpsstrategi spredt bebyggelse</v>
      </c>
      <c r="C362" s="16">
        <f>VLOOKUP(A362,'[1]Visma 15.02.21'!$A$1:$H$1060,6,FALSE)</f>
        <v>0</v>
      </c>
      <c r="D362" s="16">
        <f>VLOOKUP(A362,'[1]Visma 15.02.21'!$A$1:$H$1060,7,FALSE)</f>
        <v>1178000</v>
      </c>
      <c r="E362" s="27">
        <f t="shared" si="21"/>
        <v>1178000</v>
      </c>
      <c r="F362" s="27">
        <f t="shared" ref="F362:F367" si="25">E362</f>
        <v>1178000</v>
      </c>
      <c r="G362" s="14" t="s">
        <v>408</v>
      </c>
    </row>
    <row r="363" spans="1:7" x14ac:dyDescent="0.25">
      <c r="A363" s="14">
        <v>7702399</v>
      </c>
      <c r="B363" s="20" t="str">
        <f>VLOOKUP(A363,'[1]Visma 15.02.21'!$A$1:$H$1060,5,FALSE)</f>
        <v>Etablering VA ledninger Usken</v>
      </c>
      <c r="C363" s="16">
        <f>VLOOKUP(A363,'[1]Visma 15.02.21'!$A$1:$H$1060,6,FALSE)</f>
        <v>421084</v>
      </c>
      <c r="D363" s="16">
        <f>VLOOKUP(A363,'[1]Visma 15.02.21'!$A$1:$H$1060,7,FALSE)</f>
        <v>4999000</v>
      </c>
      <c r="E363" s="27">
        <f t="shared" si="21"/>
        <v>4577916</v>
      </c>
      <c r="F363" s="27">
        <f t="shared" si="25"/>
        <v>4577916</v>
      </c>
      <c r="G363" s="14" t="s">
        <v>408</v>
      </c>
    </row>
    <row r="364" spans="1:7" x14ac:dyDescent="0.25">
      <c r="A364" s="14">
        <v>7702401</v>
      </c>
      <c r="B364" s="20" t="str">
        <f>VLOOKUP(A364,'[1]Visma 15.02.21'!$A$1:$H$1060,5,FALSE)</f>
        <v>Tiltak for å redusere fremmedvann på spillvannsnettet</v>
      </c>
      <c r="C364" s="16">
        <f>VLOOKUP(A364,'[1]Visma 15.02.21'!$A$1:$H$1060,6,FALSE)</f>
        <v>0</v>
      </c>
      <c r="D364" s="16">
        <f>VLOOKUP(A364,'[1]Visma 15.02.21'!$A$1:$H$1060,7,FALSE)</f>
        <v>700000</v>
      </c>
      <c r="E364" s="27">
        <f t="shared" si="21"/>
        <v>700000</v>
      </c>
      <c r="F364" s="27">
        <f t="shared" si="25"/>
        <v>700000</v>
      </c>
      <c r="G364" s="14" t="s">
        <v>445</v>
      </c>
    </row>
    <row r="365" spans="1:7" x14ac:dyDescent="0.25">
      <c r="A365" s="14">
        <v>7709199</v>
      </c>
      <c r="B365" s="20" t="str">
        <f>VLOOKUP(A365,'[1]Visma 15.02.21'!$A$1:$H$1060,5,FALSE)</f>
        <v>Avløp Lurabekken/sone 9 - budsjett</v>
      </c>
      <c r="C365" s="16">
        <v>684418</v>
      </c>
      <c r="D365" s="16">
        <f>VLOOKUP(A365,'[1]Visma 15.02.21'!$A$1:$H$1060,7,FALSE)</f>
        <v>1292000</v>
      </c>
      <c r="E365" s="27">
        <f t="shared" si="21"/>
        <v>607582</v>
      </c>
      <c r="F365" s="27">
        <f t="shared" si="25"/>
        <v>607582</v>
      </c>
      <c r="G365" s="14" t="s">
        <v>408</v>
      </c>
    </row>
    <row r="366" spans="1:7" x14ac:dyDescent="0.25">
      <c r="A366" s="14">
        <v>7806299</v>
      </c>
      <c r="B366" s="20" t="str">
        <f>VLOOKUP(A366,'[1]Visma 15.02.21'!$A$1:$H$1060,5,FALSE)</f>
        <v>FORNYING/UTSK RENOV.BEHOLDERE, BUDSJETT</v>
      </c>
      <c r="C366" s="16">
        <v>1740365</v>
      </c>
      <c r="D366" s="16">
        <f>VLOOKUP(A366,'[1]Visma 15.02.21'!$A$1:$H$1060,7,FALSE)</f>
        <v>3697000</v>
      </c>
      <c r="E366" s="27">
        <f t="shared" si="21"/>
        <v>1956635</v>
      </c>
      <c r="F366" s="27">
        <f t="shared" si="25"/>
        <v>1956635</v>
      </c>
      <c r="G366" s="14" t="s">
        <v>408</v>
      </c>
    </row>
    <row r="367" spans="1:7" x14ac:dyDescent="0.25">
      <c r="A367" s="14">
        <v>7806599</v>
      </c>
      <c r="B367" s="20" t="str">
        <f>VLOOKUP(A367,'[1]Visma 15.02.21'!$A$1:$H$1060,5,FALSE)</f>
        <v>Etterdrift av deponi</v>
      </c>
      <c r="C367" s="16">
        <f>VLOOKUP(A367,'[1]Visma 15.02.21'!$A$1:$H$1060,6,FALSE)</f>
        <v>0</v>
      </c>
      <c r="D367" s="16">
        <f>VLOOKUP(A367,'[1]Visma 15.02.21'!$A$1:$H$1060,7,FALSE)</f>
        <v>1000000</v>
      </c>
      <c r="E367" s="27">
        <f t="shared" si="21"/>
        <v>1000000</v>
      </c>
      <c r="F367" s="27">
        <f t="shared" si="25"/>
        <v>1000000</v>
      </c>
      <c r="G367" s="14" t="s">
        <v>445</v>
      </c>
    </row>
    <row r="368" spans="1:7" x14ac:dyDescent="0.25">
      <c r="A368" s="14">
        <v>7806950</v>
      </c>
      <c r="B368" s="15" t="str">
        <f>VLOOKUP(A368,'[1]Visma 15.02.21'!$A$1:$H$1060,5,FALSE)</f>
        <v>HJEMMEKOMOSTERING, INNTEKTER DEPOSITUM</v>
      </c>
      <c r="C368" s="16">
        <f>VLOOKUP(A368,'[1]Visma 15.02.21'!$A$1:$H$1060,6,FALSE)</f>
        <v>-30375</v>
      </c>
      <c r="D368" s="16">
        <f>VLOOKUP(A368,'[1]Visma 15.02.21'!$A$1:$H$1060,7,FALSE)</f>
        <v>0</v>
      </c>
      <c r="E368" s="27">
        <f t="shared" si="21"/>
        <v>30375</v>
      </c>
      <c r="F368" s="27">
        <v>0</v>
      </c>
      <c r="G368" s="33" t="s">
        <v>409</v>
      </c>
    </row>
    <row r="369" spans="1:7" x14ac:dyDescent="0.25">
      <c r="A369" s="14">
        <v>7807799</v>
      </c>
      <c r="B369" s="20" t="str">
        <f>VLOOKUP(A369,'[1]Visma 15.02.21'!$A$1:$H$1060,5,FALSE)</f>
        <v>Kommunal returpunkt</v>
      </c>
      <c r="C369" s="16">
        <f>VLOOKUP(A369,'[1]Visma 15.02.21'!$A$1:$H$1060,6,FALSE)</f>
        <v>253556</v>
      </c>
      <c r="D369" s="16">
        <f>VLOOKUP(A369,'[1]Visma 15.02.21'!$A$1:$H$1060,7,FALSE)</f>
        <v>1000000</v>
      </c>
      <c r="E369" s="27">
        <f t="shared" si="21"/>
        <v>746444</v>
      </c>
      <c r="F369" s="27">
        <f>E369</f>
        <v>746444</v>
      </c>
      <c r="G369" s="14" t="s">
        <v>408</v>
      </c>
    </row>
    <row r="370" spans="1:7" ht="30" x14ac:dyDescent="0.25">
      <c r="A370" s="14">
        <v>8100101</v>
      </c>
      <c r="B370" s="15" t="str">
        <f>VLOOKUP(A370,'[1]Visma 15.02.21'!$A$1:$H$1060,5,FALSE)</f>
        <v>Oppgradering av Langgata</v>
      </c>
      <c r="C370" s="16">
        <f>VLOOKUP(A370,'[1]Visma 15.02.21'!$A$1:$H$1060,6,FALSE)</f>
        <v>0</v>
      </c>
      <c r="D370" s="16">
        <f>VLOOKUP(A370,'[1]Visma 15.02.21'!$A$1:$H$1060,7,FALSE)</f>
        <v>-533000</v>
      </c>
      <c r="E370" s="27">
        <f t="shared" si="21"/>
        <v>-533000</v>
      </c>
      <c r="F370" s="27">
        <f>E370</f>
        <v>-533000</v>
      </c>
      <c r="G370" s="21" t="s">
        <v>516</v>
      </c>
    </row>
    <row r="371" spans="1:7" ht="30" x14ac:dyDescent="0.25">
      <c r="A371" s="14">
        <v>8100401</v>
      </c>
      <c r="B371" s="20" t="str">
        <f>VLOOKUP(A371,'[1]Visma 15.02.21'!$A$1:$H$1060,5,FALSE)</f>
        <v>Havnepromenade Sandnes indre havn</v>
      </c>
      <c r="C371" s="16">
        <f>VLOOKUP(A371,'[1]Visma 15.02.21'!$A$1:$H$1060,6,FALSE)</f>
        <v>90938</v>
      </c>
      <c r="D371" s="16">
        <f>VLOOKUP(A371,'[1]Visma 15.02.21'!$A$1:$H$1060,7,FALSE)</f>
        <v>-1258000</v>
      </c>
      <c r="E371" s="27">
        <f t="shared" si="21"/>
        <v>-1348938</v>
      </c>
      <c r="F371" s="27">
        <f>E371</f>
        <v>-1348938</v>
      </c>
      <c r="G371" s="21" t="s">
        <v>517</v>
      </c>
    </row>
    <row r="372" spans="1:7" x14ac:dyDescent="0.25">
      <c r="A372" s="14">
        <v>8110301</v>
      </c>
      <c r="B372" s="15" t="str">
        <f>VLOOKUP(A372,'[1]Visma 15.02.21'!$A$1:$H$1060,5,FALSE)</f>
        <v>Delfelt 3 - Jærveien 12</v>
      </c>
      <c r="C372" s="16">
        <f>VLOOKUP(A372,'[1]Visma 15.02.21'!$A$1:$H$1060,6,FALSE)</f>
        <v>515000</v>
      </c>
      <c r="D372" s="16">
        <f>VLOOKUP(A372,'[1]Visma 15.02.21'!$A$1:$H$1060,7,FALSE)</f>
        <v>515000</v>
      </c>
      <c r="E372" s="27">
        <f t="shared" si="21"/>
        <v>0</v>
      </c>
      <c r="F372" s="27">
        <f>E372</f>
        <v>0</v>
      </c>
      <c r="G372" s="33" t="s">
        <v>409</v>
      </c>
    </row>
    <row r="373" spans="1:7" x14ac:dyDescent="0.25">
      <c r="B373" s="36"/>
      <c r="C373" s="37">
        <f>SUM(C4:C372)</f>
        <v>893872562</v>
      </c>
      <c r="D373" s="37">
        <f>SUM(D4:D372)</f>
        <v>1184153159</v>
      </c>
      <c r="E373" s="37">
        <f>SUM(E4:E372)</f>
        <v>290280597</v>
      </c>
      <c r="F373" s="37">
        <f>SUM(F4:F372)</f>
        <v>283884655</v>
      </c>
      <c r="G373" s="21"/>
    </row>
    <row r="374" spans="1:7" x14ac:dyDescent="0.25">
      <c r="A374" s="5"/>
      <c r="F374" s="7">
        <f>F373/1.15</f>
        <v>246856221.73913047</v>
      </c>
    </row>
    <row r="375" spans="1:7" x14ac:dyDescent="0.25">
      <c r="A375" s="5"/>
      <c r="E375" s="5" t="s">
        <v>518</v>
      </c>
      <c r="F375" s="7">
        <f>F373-F374</f>
        <v>37028433.260869533</v>
      </c>
    </row>
    <row r="376" spans="1:7" x14ac:dyDescent="0.25">
      <c r="A376" s="5"/>
    </row>
    <row r="377" spans="1:7" x14ac:dyDescent="0.25">
      <c r="A377" s="5"/>
      <c r="E377" s="19">
        <f>+E373-F373</f>
        <v>6395942</v>
      </c>
      <c r="G377" s="19"/>
    </row>
    <row r="378" spans="1:7" x14ac:dyDescent="0.25">
      <c r="A378" s="5"/>
      <c r="G378" s="19"/>
    </row>
    <row r="379" spans="1:7" x14ac:dyDescent="0.25">
      <c r="A379" s="5"/>
    </row>
    <row r="380" spans="1:7" x14ac:dyDescent="0.25">
      <c r="A380" s="5"/>
    </row>
    <row r="381" spans="1:7" x14ac:dyDescent="0.25">
      <c r="A381" s="5"/>
    </row>
    <row r="382" spans="1:7" x14ac:dyDescent="0.25">
      <c r="A382" s="5"/>
    </row>
    <row r="383" spans="1:7" x14ac:dyDescent="0.25">
      <c r="A383" s="5"/>
    </row>
    <row r="384" spans="1:7" x14ac:dyDescent="0.25">
      <c r="A384" s="5"/>
    </row>
    <row r="385" spans="1:1" x14ac:dyDescent="0.25">
      <c r="A385" s="5"/>
    </row>
    <row r="386" spans="1:1" x14ac:dyDescent="0.25">
      <c r="A386" s="5"/>
    </row>
    <row r="387" spans="1:1" x14ac:dyDescent="0.25">
      <c r="A387" s="5"/>
    </row>
    <row r="388" spans="1:1" x14ac:dyDescent="0.25">
      <c r="A388" s="5"/>
    </row>
    <row r="389" spans="1:1" x14ac:dyDescent="0.25">
      <c r="A389" s="5"/>
    </row>
    <row r="390" spans="1:1" x14ac:dyDescent="0.25">
      <c r="A390" s="5"/>
    </row>
    <row r="391" spans="1:1" x14ac:dyDescent="0.25">
      <c r="A391" s="5"/>
    </row>
    <row r="392" spans="1:1" x14ac:dyDescent="0.25">
      <c r="A392" s="5"/>
    </row>
    <row r="393" spans="1:1" x14ac:dyDescent="0.25">
      <c r="A393" s="5"/>
    </row>
    <row r="394" spans="1:1" x14ac:dyDescent="0.25">
      <c r="A394" s="5"/>
    </row>
    <row r="395" spans="1:1" x14ac:dyDescent="0.25">
      <c r="A395" s="5"/>
    </row>
    <row r="396" spans="1:1" x14ac:dyDescent="0.25">
      <c r="A396" s="5"/>
    </row>
    <row r="397" spans="1:1" x14ac:dyDescent="0.25">
      <c r="A397" s="5"/>
    </row>
    <row r="398" spans="1:1" x14ac:dyDescent="0.25">
      <c r="A398" s="5"/>
    </row>
    <row r="399" spans="1:1" x14ac:dyDescent="0.25">
      <c r="A399" s="5"/>
    </row>
    <row r="400" spans="1:1" x14ac:dyDescent="0.25">
      <c r="A400" s="5"/>
    </row>
    <row r="401" spans="1:1" x14ac:dyDescent="0.25">
      <c r="A401" s="5"/>
    </row>
    <row r="402" spans="1:1" x14ac:dyDescent="0.25">
      <c r="A402" s="5"/>
    </row>
    <row r="403" spans="1:1" x14ac:dyDescent="0.25">
      <c r="A403" s="5"/>
    </row>
    <row r="404" spans="1:1" x14ac:dyDescent="0.25">
      <c r="A404" s="5"/>
    </row>
    <row r="405" spans="1:1" x14ac:dyDescent="0.25">
      <c r="A405" s="5"/>
    </row>
    <row r="406" spans="1:1" x14ac:dyDescent="0.25">
      <c r="A406" s="5"/>
    </row>
    <row r="407" spans="1:1" x14ac:dyDescent="0.25">
      <c r="A407" s="5"/>
    </row>
    <row r="408" spans="1:1" x14ac:dyDescent="0.25">
      <c r="A408" s="5"/>
    </row>
    <row r="409" spans="1:1" x14ac:dyDescent="0.25">
      <c r="A409" s="5"/>
    </row>
    <row r="410" spans="1:1" x14ac:dyDescent="0.25">
      <c r="A410" s="5"/>
    </row>
    <row r="411" spans="1:1" x14ac:dyDescent="0.25">
      <c r="A411" s="5"/>
    </row>
    <row r="412" spans="1:1" x14ac:dyDescent="0.25">
      <c r="A412" s="5"/>
    </row>
    <row r="413" spans="1:1" x14ac:dyDescent="0.25">
      <c r="A413" s="5"/>
    </row>
    <row r="414" spans="1:1" x14ac:dyDescent="0.25">
      <c r="A414" s="5"/>
    </row>
    <row r="415" spans="1:1" x14ac:dyDescent="0.25">
      <c r="A415" s="5"/>
    </row>
    <row r="416" spans="1:1" x14ac:dyDescent="0.25">
      <c r="A416" s="5"/>
    </row>
    <row r="417" spans="1:1" x14ac:dyDescent="0.25">
      <c r="A417" s="5"/>
    </row>
    <row r="418" spans="1:1" x14ac:dyDescent="0.25">
      <c r="A418" s="5"/>
    </row>
    <row r="419" spans="1:1" x14ac:dyDescent="0.25">
      <c r="A419" s="5"/>
    </row>
    <row r="420" spans="1:1" x14ac:dyDescent="0.25">
      <c r="A420" s="5"/>
    </row>
    <row r="421" spans="1:1" x14ac:dyDescent="0.25">
      <c r="A421" s="5"/>
    </row>
    <row r="422" spans="1:1" x14ac:dyDescent="0.25">
      <c r="A422" s="5"/>
    </row>
    <row r="423" spans="1:1" x14ac:dyDescent="0.25">
      <c r="A423" s="5"/>
    </row>
    <row r="424" spans="1:1" x14ac:dyDescent="0.25">
      <c r="A424" s="5"/>
    </row>
    <row r="425" spans="1:1" x14ac:dyDescent="0.25">
      <c r="A425" s="5"/>
    </row>
    <row r="426" spans="1:1" x14ac:dyDescent="0.25">
      <c r="A426" s="5"/>
    </row>
    <row r="427" spans="1:1" x14ac:dyDescent="0.25">
      <c r="A427" s="5"/>
    </row>
    <row r="428" spans="1:1" x14ac:dyDescent="0.25">
      <c r="A428" s="5"/>
    </row>
    <row r="429" spans="1:1" x14ac:dyDescent="0.25">
      <c r="A429" s="5"/>
    </row>
    <row r="430" spans="1:1" x14ac:dyDescent="0.25">
      <c r="A430" s="5"/>
    </row>
    <row r="431" spans="1:1" x14ac:dyDescent="0.25">
      <c r="A431" s="5"/>
    </row>
    <row r="432" spans="1:1" x14ac:dyDescent="0.25">
      <c r="A432" s="5"/>
    </row>
    <row r="433" spans="1:1" x14ac:dyDescent="0.25">
      <c r="A433" s="5"/>
    </row>
    <row r="434" spans="1:1" x14ac:dyDescent="0.25">
      <c r="A434" s="5"/>
    </row>
    <row r="435" spans="1:1" x14ac:dyDescent="0.25">
      <c r="A435" s="5"/>
    </row>
    <row r="436" spans="1:1" x14ac:dyDescent="0.25">
      <c r="A436" s="5"/>
    </row>
    <row r="437" spans="1:1" x14ac:dyDescent="0.25">
      <c r="A437" s="5"/>
    </row>
    <row r="438" spans="1:1" x14ac:dyDescent="0.25">
      <c r="A438" s="5"/>
    </row>
    <row r="439" spans="1:1" x14ac:dyDescent="0.25">
      <c r="A439" s="5"/>
    </row>
    <row r="440" spans="1:1" x14ac:dyDescent="0.25">
      <c r="A440" s="5"/>
    </row>
    <row r="441" spans="1:1" x14ac:dyDescent="0.25">
      <c r="A441" s="5"/>
    </row>
    <row r="442" spans="1:1" x14ac:dyDescent="0.25">
      <c r="A442" s="5"/>
    </row>
    <row r="443" spans="1:1" x14ac:dyDescent="0.25">
      <c r="A443" s="5"/>
    </row>
    <row r="444" spans="1:1" x14ac:dyDescent="0.25">
      <c r="A444" s="5"/>
    </row>
    <row r="445" spans="1:1" x14ac:dyDescent="0.25">
      <c r="A445" s="5"/>
    </row>
    <row r="446" spans="1:1" x14ac:dyDescent="0.25">
      <c r="A446" s="5"/>
    </row>
    <row r="447" spans="1:1" x14ac:dyDescent="0.25">
      <c r="A447" s="5"/>
    </row>
    <row r="448" spans="1:1" x14ac:dyDescent="0.25">
      <c r="A448" s="5"/>
    </row>
    <row r="449" spans="1:1" x14ac:dyDescent="0.25">
      <c r="A449" s="5"/>
    </row>
    <row r="450" spans="1:1" x14ac:dyDescent="0.25">
      <c r="A450" s="5"/>
    </row>
    <row r="451" spans="1:1" x14ac:dyDescent="0.25">
      <c r="A451" s="5"/>
    </row>
    <row r="452" spans="1:1" x14ac:dyDescent="0.25">
      <c r="A452" s="5"/>
    </row>
    <row r="453" spans="1:1" x14ac:dyDescent="0.25">
      <c r="A453" s="5"/>
    </row>
    <row r="454" spans="1:1" x14ac:dyDescent="0.25">
      <c r="A454" s="5"/>
    </row>
    <row r="455" spans="1:1" x14ac:dyDescent="0.25">
      <c r="A455" s="5"/>
    </row>
    <row r="456" spans="1:1" x14ac:dyDescent="0.25">
      <c r="A456" s="5"/>
    </row>
    <row r="457" spans="1:1" x14ac:dyDescent="0.25">
      <c r="A457" s="5"/>
    </row>
    <row r="458" spans="1:1" x14ac:dyDescent="0.25">
      <c r="A458" s="5"/>
    </row>
    <row r="459" spans="1:1" x14ac:dyDescent="0.25">
      <c r="A459" s="5"/>
    </row>
    <row r="460" spans="1:1" x14ac:dyDescent="0.25">
      <c r="A460" s="5"/>
    </row>
    <row r="461" spans="1:1" x14ac:dyDescent="0.25">
      <c r="A461" s="5"/>
    </row>
    <row r="462" spans="1:1" x14ac:dyDescent="0.25">
      <c r="A462" s="5"/>
    </row>
    <row r="463" spans="1:1" x14ac:dyDescent="0.25">
      <c r="A463" s="5"/>
    </row>
    <row r="464" spans="1:1" x14ac:dyDescent="0.25">
      <c r="A464" s="5"/>
    </row>
    <row r="465" spans="1:1" x14ac:dyDescent="0.25">
      <c r="A465" s="5"/>
    </row>
    <row r="466" spans="1:1" x14ac:dyDescent="0.25">
      <c r="A466" s="5"/>
    </row>
    <row r="467" spans="1:1" x14ac:dyDescent="0.25">
      <c r="A467" s="5"/>
    </row>
    <row r="468" spans="1:1" x14ac:dyDescent="0.25">
      <c r="A468" s="5"/>
    </row>
    <row r="469" spans="1:1" x14ac:dyDescent="0.25">
      <c r="A469" s="5"/>
    </row>
    <row r="470" spans="1:1" x14ac:dyDescent="0.25">
      <c r="A470" s="5"/>
    </row>
    <row r="471" spans="1:1" x14ac:dyDescent="0.25">
      <c r="A471" s="5"/>
    </row>
    <row r="472" spans="1:1" x14ac:dyDescent="0.25">
      <c r="A472" s="5"/>
    </row>
    <row r="473" spans="1:1" x14ac:dyDescent="0.25">
      <c r="A473" s="5"/>
    </row>
    <row r="474" spans="1:1" x14ac:dyDescent="0.25">
      <c r="A474" s="5"/>
    </row>
    <row r="475" spans="1:1" x14ac:dyDescent="0.25">
      <c r="A475" s="5"/>
    </row>
    <row r="476" spans="1:1" x14ac:dyDescent="0.25">
      <c r="A476" s="5"/>
    </row>
    <row r="477" spans="1:1" x14ac:dyDescent="0.25">
      <c r="A477" s="5"/>
    </row>
    <row r="478" spans="1:1" x14ac:dyDescent="0.25">
      <c r="A478" s="5"/>
    </row>
    <row r="479" spans="1:1" x14ac:dyDescent="0.25">
      <c r="A479" s="5"/>
    </row>
    <row r="480" spans="1:1" x14ac:dyDescent="0.25">
      <c r="A480" s="5"/>
    </row>
    <row r="481" spans="1:1" x14ac:dyDescent="0.25">
      <c r="A481" s="5"/>
    </row>
    <row r="482" spans="1:1" x14ac:dyDescent="0.25">
      <c r="A482" s="5"/>
    </row>
    <row r="483" spans="1:1" x14ac:dyDescent="0.25">
      <c r="A483" s="5"/>
    </row>
    <row r="484" spans="1:1" x14ac:dyDescent="0.25">
      <c r="A484" s="5"/>
    </row>
    <row r="485" spans="1:1" x14ac:dyDescent="0.25">
      <c r="A485" s="5"/>
    </row>
    <row r="486" spans="1:1" x14ac:dyDescent="0.25">
      <c r="A486" s="5"/>
    </row>
    <row r="487" spans="1:1" x14ac:dyDescent="0.25">
      <c r="A487" s="5"/>
    </row>
    <row r="488" spans="1:1" x14ac:dyDescent="0.25">
      <c r="A488" s="5"/>
    </row>
    <row r="489" spans="1:1" x14ac:dyDescent="0.25">
      <c r="A489" s="5"/>
    </row>
    <row r="490" spans="1:1" x14ac:dyDescent="0.25">
      <c r="A490" s="5"/>
    </row>
    <row r="491" spans="1:1" x14ac:dyDescent="0.25">
      <c r="A491" s="5"/>
    </row>
    <row r="492" spans="1:1" x14ac:dyDescent="0.25">
      <c r="A492" s="5"/>
    </row>
    <row r="493" spans="1:1" x14ac:dyDescent="0.25">
      <c r="A493" s="5"/>
    </row>
    <row r="494" spans="1:1" x14ac:dyDescent="0.25">
      <c r="A494" s="5"/>
    </row>
    <row r="495" spans="1:1" x14ac:dyDescent="0.25">
      <c r="A495" s="5"/>
    </row>
    <row r="496" spans="1:1" x14ac:dyDescent="0.25">
      <c r="A496" s="5"/>
    </row>
    <row r="497" spans="1:1" x14ac:dyDescent="0.25">
      <c r="A497" s="5"/>
    </row>
    <row r="498" spans="1:1" x14ac:dyDescent="0.25">
      <c r="A498" s="5"/>
    </row>
    <row r="499" spans="1:1" x14ac:dyDescent="0.25">
      <c r="A499" s="5"/>
    </row>
    <row r="500" spans="1:1" x14ac:dyDescent="0.25">
      <c r="A500" s="5"/>
    </row>
    <row r="501" spans="1:1" x14ac:dyDescent="0.25">
      <c r="A501" s="5"/>
    </row>
    <row r="502" spans="1:1" x14ac:dyDescent="0.25">
      <c r="A502" s="5"/>
    </row>
    <row r="503" spans="1:1" x14ac:dyDescent="0.25">
      <c r="A503" s="5"/>
    </row>
    <row r="504" spans="1:1" x14ac:dyDescent="0.25">
      <c r="A504" s="5"/>
    </row>
    <row r="505" spans="1:1" x14ac:dyDescent="0.25">
      <c r="A505" s="5"/>
    </row>
    <row r="506" spans="1:1" x14ac:dyDescent="0.25">
      <c r="A506" s="5"/>
    </row>
    <row r="507" spans="1:1" x14ac:dyDescent="0.25">
      <c r="A507" s="5"/>
    </row>
    <row r="508" spans="1:1" x14ac:dyDescent="0.25">
      <c r="A508" s="5"/>
    </row>
    <row r="509" spans="1:1" x14ac:dyDescent="0.25">
      <c r="A509" s="5"/>
    </row>
    <row r="510" spans="1:1" x14ac:dyDescent="0.25">
      <c r="A510" s="5"/>
    </row>
    <row r="511" spans="1:1" x14ac:dyDescent="0.25">
      <c r="A511" s="5"/>
    </row>
    <row r="512" spans="1:1" x14ac:dyDescent="0.25">
      <c r="A512" s="5"/>
    </row>
    <row r="513" spans="1:1" x14ac:dyDescent="0.25">
      <c r="A513" s="5"/>
    </row>
    <row r="514" spans="1:1" x14ac:dyDescent="0.25">
      <c r="A514" s="5"/>
    </row>
    <row r="515" spans="1:1" x14ac:dyDescent="0.25">
      <c r="A515" s="5"/>
    </row>
    <row r="516" spans="1:1" x14ac:dyDescent="0.25">
      <c r="A516" s="5"/>
    </row>
    <row r="517" spans="1:1" x14ac:dyDescent="0.25">
      <c r="A517" s="5"/>
    </row>
    <row r="518" spans="1:1" x14ac:dyDescent="0.25">
      <c r="A518" s="5"/>
    </row>
    <row r="519" spans="1:1" x14ac:dyDescent="0.25">
      <c r="A519" s="5"/>
    </row>
    <row r="520" spans="1:1" x14ac:dyDescent="0.25">
      <c r="A520" s="5"/>
    </row>
    <row r="521" spans="1:1" x14ac:dyDescent="0.25">
      <c r="A521" s="5"/>
    </row>
    <row r="522" spans="1:1" x14ac:dyDescent="0.25">
      <c r="A522" s="5"/>
    </row>
    <row r="523" spans="1:1" x14ac:dyDescent="0.25">
      <c r="A523" s="5"/>
    </row>
    <row r="524" spans="1:1" x14ac:dyDescent="0.25">
      <c r="A524" s="5"/>
    </row>
    <row r="525" spans="1:1" x14ac:dyDescent="0.25">
      <c r="A525" s="5"/>
    </row>
    <row r="526" spans="1:1" x14ac:dyDescent="0.25">
      <c r="A526" s="5"/>
    </row>
    <row r="527" spans="1:1" x14ac:dyDescent="0.25">
      <c r="A527" s="5"/>
    </row>
    <row r="528" spans="1:1" x14ac:dyDescent="0.25">
      <c r="A528" s="5"/>
    </row>
    <row r="529" spans="1:1" x14ac:dyDescent="0.25">
      <c r="A529" s="5"/>
    </row>
    <row r="530" spans="1:1" x14ac:dyDescent="0.25">
      <c r="A530" s="5"/>
    </row>
    <row r="531" spans="1:1" x14ac:dyDescent="0.25">
      <c r="A531" s="5"/>
    </row>
    <row r="532" spans="1:1" x14ac:dyDescent="0.25">
      <c r="A532" s="5"/>
    </row>
    <row r="533" spans="1:1" x14ac:dyDescent="0.25">
      <c r="A533" s="5"/>
    </row>
    <row r="534" spans="1:1" x14ac:dyDescent="0.25">
      <c r="A534" s="5"/>
    </row>
    <row r="535" spans="1:1" x14ac:dyDescent="0.25">
      <c r="A535" s="5"/>
    </row>
    <row r="536" spans="1:1" x14ac:dyDescent="0.25">
      <c r="A536" s="5"/>
    </row>
    <row r="537" spans="1:1" x14ac:dyDescent="0.25">
      <c r="A537" s="5"/>
    </row>
    <row r="538" spans="1:1" x14ac:dyDescent="0.25">
      <c r="A538" s="5"/>
    </row>
    <row r="539" spans="1:1" x14ac:dyDescent="0.25">
      <c r="A539" s="5"/>
    </row>
    <row r="540" spans="1:1" x14ac:dyDescent="0.25">
      <c r="A540" s="5"/>
    </row>
    <row r="541" spans="1:1" x14ac:dyDescent="0.25">
      <c r="A541" s="5"/>
    </row>
    <row r="542" spans="1:1" x14ac:dyDescent="0.25">
      <c r="A542" s="5"/>
    </row>
    <row r="543" spans="1:1" x14ac:dyDescent="0.25">
      <c r="A543" s="5"/>
    </row>
    <row r="544" spans="1:1" x14ac:dyDescent="0.25">
      <c r="A544" s="5"/>
    </row>
    <row r="545" spans="1:1" x14ac:dyDescent="0.25">
      <c r="A545" s="5"/>
    </row>
    <row r="546" spans="1:1" x14ac:dyDescent="0.25">
      <c r="A546" s="5"/>
    </row>
    <row r="547" spans="1:1" x14ac:dyDescent="0.25">
      <c r="A547" s="5"/>
    </row>
    <row r="548" spans="1:1" x14ac:dyDescent="0.25">
      <c r="A548" s="5"/>
    </row>
    <row r="549" spans="1:1" x14ac:dyDescent="0.25">
      <c r="A549" s="5"/>
    </row>
    <row r="550" spans="1:1" x14ac:dyDescent="0.25">
      <c r="A550" s="5"/>
    </row>
    <row r="551" spans="1:1" x14ac:dyDescent="0.25">
      <c r="A551" s="5"/>
    </row>
    <row r="552" spans="1:1" x14ac:dyDescent="0.25">
      <c r="A552" s="5"/>
    </row>
    <row r="553" spans="1:1" x14ac:dyDescent="0.25">
      <c r="A553" s="5"/>
    </row>
    <row r="554" spans="1:1" x14ac:dyDescent="0.25">
      <c r="A554" s="5"/>
    </row>
    <row r="555" spans="1:1" x14ac:dyDescent="0.25">
      <c r="A555" s="5"/>
    </row>
    <row r="556" spans="1:1" x14ac:dyDescent="0.25">
      <c r="A556" s="5"/>
    </row>
    <row r="557" spans="1:1" x14ac:dyDescent="0.25">
      <c r="A557" s="5"/>
    </row>
    <row r="558" spans="1:1" x14ac:dyDescent="0.25">
      <c r="A558" s="5"/>
    </row>
    <row r="559" spans="1:1" x14ac:dyDescent="0.25">
      <c r="A559" s="5"/>
    </row>
    <row r="560" spans="1:1" x14ac:dyDescent="0.25">
      <c r="A560" s="5"/>
    </row>
    <row r="561" spans="1:1" x14ac:dyDescent="0.25">
      <c r="A561" s="5"/>
    </row>
    <row r="562" spans="1:1" x14ac:dyDescent="0.25">
      <c r="A562" s="5"/>
    </row>
    <row r="563" spans="1:1" x14ac:dyDescent="0.25">
      <c r="A563" s="5"/>
    </row>
    <row r="564" spans="1:1" x14ac:dyDescent="0.25">
      <c r="A564" s="5"/>
    </row>
    <row r="565" spans="1:1" x14ac:dyDescent="0.25">
      <c r="A565" s="5"/>
    </row>
    <row r="566" spans="1:1" x14ac:dyDescent="0.25">
      <c r="A566" s="5"/>
    </row>
    <row r="567" spans="1:1" x14ac:dyDescent="0.25">
      <c r="A567" s="5"/>
    </row>
    <row r="568" spans="1:1" x14ac:dyDescent="0.25">
      <c r="A568" s="5"/>
    </row>
    <row r="569" spans="1:1" x14ac:dyDescent="0.25">
      <c r="A569" s="5"/>
    </row>
    <row r="570" spans="1:1" x14ac:dyDescent="0.25">
      <c r="A570" s="5"/>
    </row>
    <row r="571" spans="1:1" x14ac:dyDescent="0.25">
      <c r="A571" s="5"/>
    </row>
    <row r="572" spans="1:1" x14ac:dyDescent="0.25">
      <c r="A572" s="5"/>
    </row>
    <row r="573" spans="1:1" x14ac:dyDescent="0.25">
      <c r="A573" s="5"/>
    </row>
    <row r="574" spans="1:1" x14ac:dyDescent="0.25">
      <c r="A574" s="5"/>
    </row>
    <row r="575" spans="1:1" x14ac:dyDescent="0.25">
      <c r="A575" s="5"/>
    </row>
    <row r="576" spans="1:1" x14ac:dyDescent="0.25">
      <c r="A576" s="5"/>
    </row>
    <row r="577" spans="1:1" x14ac:dyDescent="0.25">
      <c r="A577" s="5"/>
    </row>
    <row r="578" spans="1:1" x14ac:dyDescent="0.25">
      <c r="A578" s="5"/>
    </row>
    <row r="579" spans="1:1" x14ac:dyDescent="0.25">
      <c r="A579" s="5"/>
    </row>
    <row r="580" spans="1:1" x14ac:dyDescent="0.25">
      <c r="A580" s="5"/>
    </row>
    <row r="581" spans="1:1" x14ac:dyDescent="0.25">
      <c r="A581" s="5"/>
    </row>
    <row r="582" spans="1:1" x14ac:dyDescent="0.25">
      <c r="A582" s="5"/>
    </row>
    <row r="583" spans="1:1" x14ac:dyDescent="0.25">
      <c r="A583" s="5"/>
    </row>
    <row r="584" spans="1:1" x14ac:dyDescent="0.25">
      <c r="A584" s="5"/>
    </row>
    <row r="585" spans="1:1" x14ac:dyDescent="0.25">
      <c r="A585" s="5"/>
    </row>
    <row r="586" spans="1:1" x14ac:dyDescent="0.25">
      <c r="A586" s="5"/>
    </row>
    <row r="587" spans="1:1" x14ac:dyDescent="0.25">
      <c r="A587" s="5"/>
    </row>
    <row r="588" spans="1:1" x14ac:dyDescent="0.25">
      <c r="A588" s="5"/>
    </row>
    <row r="589" spans="1:1" x14ac:dyDescent="0.25">
      <c r="A589" s="5"/>
    </row>
    <row r="590" spans="1:1" x14ac:dyDescent="0.25">
      <c r="A590" s="5"/>
    </row>
    <row r="591" spans="1:1" x14ac:dyDescent="0.25">
      <c r="A591" s="5"/>
    </row>
    <row r="592" spans="1:1" x14ac:dyDescent="0.25">
      <c r="A592" s="5"/>
    </row>
    <row r="593" spans="1:1" x14ac:dyDescent="0.25">
      <c r="A593" s="5"/>
    </row>
    <row r="594" spans="1:1" x14ac:dyDescent="0.25">
      <c r="A594" s="5"/>
    </row>
    <row r="595" spans="1:1" x14ac:dyDescent="0.25">
      <c r="A595" s="5"/>
    </row>
    <row r="596" spans="1:1" x14ac:dyDescent="0.25">
      <c r="A596" s="5"/>
    </row>
    <row r="597" spans="1:1" x14ac:dyDescent="0.25">
      <c r="A597" s="5"/>
    </row>
    <row r="598" spans="1:1" x14ac:dyDescent="0.25">
      <c r="A598" s="5"/>
    </row>
    <row r="599" spans="1:1" x14ac:dyDescent="0.25">
      <c r="A599" s="5"/>
    </row>
    <row r="600" spans="1:1" x14ac:dyDescent="0.25">
      <c r="A600" s="5"/>
    </row>
    <row r="601" spans="1:1" x14ac:dyDescent="0.25">
      <c r="A601" s="5"/>
    </row>
    <row r="602" spans="1:1" x14ac:dyDescent="0.25">
      <c r="A602" s="5"/>
    </row>
    <row r="603" spans="1:1" x14ac:dyDescent="0.25">
      <c r="A603" s="5"/>
    </row>
    <row r="604" spans="1:1" x14ac:dyDescent="0.25">
      <c r="A604" s="5"/>
    </row>
    <row r="605" spans="1:1" x14ac:dyDescent="0.25">
      <c r="A605" s="5"/>
    </row>
    <row r="606" spans="1:1" x14ac:dyDescent="0.25">
      <c r="A606" s="5"/>
    </row>
    <row r="607" spans="1:1" x14ac:dyDescent="0.25">
      <c r="A607" s="5"/>
    </row>
    <row r="608" spans="1:1" x14ac:dyDescent="0.25">
      <c r="A608" s="5"/>
    </row>
    <row r="609" spans="1:1" x14ac:dyDescent="0.25">
      <c r="A609" s="5"/>
    </row>
    <row r="610" spans="1:1" x14ac:dyDescent="0.25">
      <c r="A610" s="5"/>
    </row>
    <row r="611" spans="1:1" x14ac:dyDescent="0.25">
      <c r="A611" s="5"/>
    </row>
    <row r="612" spans="1:1" x14ac:dyDescent="0.25">
      <c r="A612" s="5"/>
    </row>
    <row r="613" spans="1:1" x14ac:dyDescent="0.25">
      <c r="A613" s="5"/>
    </row>
    <row r="614" spans="1:1" x14ac:dyDescent="0.25">
      <c r="A614" s="5"/>
    </row>
    <row r="615" spans="1:1" x14ac:dyDescent="0.25">
      <c r="A615" s="5"/>
    </row>
    <row r="616" spans="1:1" x14ac:dyDescent="0.25">
      <c r="A616" s="5"/>
    </row>
    <row r="617" spans="1:1" x14ac:dyDescent="0.25">
      <c r="A617" s="5"/>
    </row>
    <row r="618" spans="1:1" x14ac:dyDescent="0.25">
      <c r="A618" s="5"/>
    </row>
    <row r="619" spans="1:1" x14ac:dyDescent="0.25">
      <c r="A619" s="5"/>
    </row>
    <row r="620" spans="1:1" x14ac:dyDescent="0.25">
      <c r="A620" s="5"/>
    </row>
    <row r="621" spans="1:1" x14ac:dyDescent="0.25">
      <c r="A621" s="5"/>
    </row>
    <row r="622" spans="1:1" x14ac:dyDescent="0.25">
      <c r="A622" s="5"/>
    </row>
    <row r="623" spans="1:1" x14ac:dyDescent="0.25">
      <c r="A623" s="5"/>
    </row>
    <row r="624" spans="1:1" x14ac:dyDescent="0.25">
      <c r="A624" s="5"/>
    </row>
    <row r="625" spans="1:1" x14ac:dyDescent="0.25">
      <c r="A625" s="5"/>
    </row>
    <row r="626" spans="1:1" x14ac:dyDescent="0.25">
      <c r="A626" s="5"/>
    </row>
    <row r="627" spans="1:1" x14ac:dyDescent="0.25">
      <c r="A627" s="5"/>
    </row>
    <row r="628" spans="1:1" x14ac:dyDescent="0.25">
      <c r="A628" s="5"/>
    </row>
    <row r="629" spans="1:1" x14ac:dyDescent="0.25">
      <c r="A629" s="5"/>
    </row>
    <row r="630" spans="1:1" x14ac:dyDescent="0.25">
      <c r="A630" s="5"/>
    </row>
    <row r="631" spans="1:1" x14ac:dyDescent="0.25">
      <c r="A631" s="5"/>
    </row>
    <row r="632" spans="1:1" x14ac:dyDescent="0.25">
      <c r="A632" s="5"/>
    </row>
    <row r="633" spans="1:1" x14ac:dyDescent="0.25">
      <c r="A633" s="5"/>
    </row>
    <row r="634" spans="1:1" x14ac:dyDescent="0.25">
      <c r="A634" s="5"/>
    </row>
    <row r="635" spans="1:1" x14ac:dyDescent="0.25">
      <c r="A635" s="5"/>
    </row>
    <row r="636" spans="1:1" x14ac:dyDescent="0.25">
      <c r="A636" s="5"/>
    </row>
    <row r="637" spans="1:1" x14ac:dyDescent="0.25">
      <c r="A637" s="5"/>
    </row>
    <row r="638" spans="1:1" x14ac:dyDescent="0.25">
      <c r="A638" s="5"/>
    </row>
    <row r="639" spans="1:1" x14ac:dyDescent="0.25">
      <c r="A639" s="5"/>
    </row>
    <row r="640" spans="1:1" x14ac:dyDescent="0.25">
      <c r="A640" s="5"/>
    </row>
    <row r="641" spans="1:1" x14ac:dyDescent="0.25">
      <c r="A641" s="5"/>
    </row>
    <row r="642" spans="1:1" x14ac:dyDescent="0.25">
      <c r="A642" s="5"/>
    </row>
    <row r="643" spans="1:1" x14ac:dyDescent="0.25">
      <c r="A643" s="5"/>
    </row>
    <row r="644" spans="1:1" x14ac:dyDescent="0.25">
      <c r="A644" s="5"/>
    </row>
    <row r="645" spans="1:1" x14ac:dyDescent="0.25">
      <c r="A645" s="5"/>
    </row>
    <row r="646" spans="1:1" x14ac:dyDescent="0.25">
      <c r="A646" s="5"/>
    </row>
    <row r="647" spans="1:1" x14ac:dyDescent="0.25">
      <c r="A647" s="5"/>
    </row>
    <row r="648" spans="1:1" x14ac:dyDescent="0.25">
      <c r="A648" s="5"/>
    </row>
    <row r="649" spans="1:1" x14ac:dyDescent="0.25">
      <c r="A649" s="5"/>
    </row>
    <row r="650" spans="1:1" x14ac:dyDescent="0.25">
      <c r="A650" s="5"/>
    </row>
    <row r="651" spans="1:1" x14ac:dyDescent="0.25">
      <c r="A651" s="5"/>
    </row>
    <row r="652" spans="1:1" x14ac:dyDescent="0.25">
      <c r="A652" s="5"/>
    </row>
    <row r="653" spans="1:1" x14ac:dyDescent="0.25">
      <c r="A653" s="5"/>
    </row>
    <row r="654" spans="1:1" x14ac:dyDescent="0.25">
      <c r="A654" s="5"/>
    </row>
    <row r="655" spans="1:1" x14ac:dyDescent="0.25">
      <c r="A655" s="5"/>
    </row>
    <row r="656" spans="1:1" x14ac:dyDescent="0.25">
      <c r="A656" s="5"/>
    </row>
    <row r="657" spans="1:1" x14ac:dyDescent="0.25">
      <c r="A657" s="5"/>
    </row>
    <row r="658" spans="1:1" x14ac:dyDescent="0.25">
      <c r="A658" s="5"/>
    </row>
    <row r="659" spans="1:1" x14ac:dyDescent="0.25">
      <c r="A659" s="5"/>
    </row>
    <row r="660" spans="1:1" x14ac:dyDescent="0.25">
      <c r="A660" s="5"/>
    </row>
    <row r="661" spans="1:1" x14ac:dyDescent="0.25">
      <c r="A661" s="5"/>
    </row>
    <row r="662" spans="1:1" x14ac:dyDescent="0.25">
      <c r="A662" s="5"/>
    </row>
    <row r="663" spans="1:1" x14ac:dyDescent="0.25">
      <c r="A663" s="5"/>
    </row>
    <row r="664" spans="1:1" x14ac:dyDescent="0.25">
      <c r="A664" s="5"/>
    </row>
    <row r="665" spans="1:1" x14ac:dyDescent="0.25">
      <c r="A665" s="5"/>
    </row>
    <row r="666" spans="1:1" x14ac:dyDescent="0.25">
      <c r="A666" s="5"/>
    </row>
    <row r="667" spans="1:1" x14ac:dyDescent="0.25">
      <c r="A667" s="5"/>
    </row>
    <row r="668" spans="1:1" x14ac:dyDescent="0.25">
      <c r="A668" s="5"/>
    </row>
    <row r="669" spans="1:1" x14ac:dyDescent="0.25">
      <c r="A669" s="5"/>
    </row>
    <row r="670" spans="1:1" x14ac:dyDescent="0.25">
      <c r="A670" s="5"/>
    </row>
    <row r="671" spans="1:1" x14ac:dyDescent="0.25">
      <c r="A671" s="5"/>
    </row>
    <row r="672" spans="1:1" x14ac:dyDescent="0.25">
      <c r="A672" s="5"/>
    </row>
    <row r="673" spans="1:1" x14ac:dyDescent="0.25">
      <c r="A673" s="5"/>
    </row>
    <row r="674" spans="1:1" x14ac:dyDescent="0.25">
      <c r="A674" s="5"/>
    </row>
    <row r="675" spans="1:1" x14ac:dyDescent="0.25">
      <c r="A675" s="5"/>
    </row>
    <row r="676" spans="1:1" x14ac:dyDescent="0.25">
      <c r="A676" s="5"/>
    </row>
    <row r="677" spans="1:1" x14ac:dyDescent="0.25">
      <c r="A677" s="5"/>
    </row>
    <row r="678" spans="1:1" x14ac:dyDescent="0.25">
      <c r="A678" s="5"/>
    </row>
    <row r="679" spans="1:1" x14ac:dyDescent="0.25">
      <c r="A679" s="5"/>
    </row>
    <row r="680" spans="1:1" x14ac:dyDescent="0.25">
      <c r="A680" s="5"/>
    </row>
    <row r="681" spans="1:1" x14ac:dyDescent="0.25">
      <c r="A681" s="5"/>
    </row>
    <row r="682" spans="1:1" x14ac:dyDescent="0.25">
      <c r="A682" s="5"/>
    </row>
    <row r="683" spans="1:1" x14ac:dyDescent="0.25">
      <c r="A683" s="5"/>
    </row>
    <row r="684" spans="1:1" x14ac:dyDescent="0.25">
      <c r="A684" s="5"/>
    </row>
    <row r="685" spans="1:1" x14ac:dyDescent="0.25">
      <c r="A685" s="5"/>
    </row>
    <row r="686" spans="1:1" x14ac:dyDescent="0.25">
      <c r="A686" s="5"/>
    </row>
    <row r="687" spans="1:1" x14ac:dyDescent="0.25">
      <c r="A687" s="5"/>
    </row>
    <row r="688" spans="1:1" x14ac:dyDescent="0.25">
      <c r="A688" s="5"/>
    </row>
    <row r="689" spans="1:1" x14ac:dyDescent="0.25">
      <c r="A689" s="5"/>
    </row>
    <row r="690" spans="1:1" x14ac:dyDescent="0.25">
      <c r="A690" s="5"/>
    </row>
    <row r="691" spans="1:1" x14ac:dyDescent="0.25">
      <c r="A691" s="5"/>
    </row>
    <row r="692" spans="1:1" x14ac:dyDescent="0.25">
      <c r="A692" s="5"/>
    </row>
    <row r="693" spans="1:1" x14ac:dyDescent="0.25">
      <c r="A693" s="5"/>
    </row>
    <row r="694" spans="1:1" x14ac:dyDescent="0.25">
      <c r="A694" s="5"/>
    </row>
    <row r="695" spans="1:1" x14ac:dyDescent="0.25">
      <c r="A695" s="5"/>
    </row>
    <row r="696" spans="1:1" x14ac:dyDescent="0.25">
      <c r="A696" s="5"/>
    </row>
    <row r="697" spans="1:1" x14ac:dyDescent="0.25">
      <c r="A697" s="5"/>
    </row>
    <row r="698" spans="1:1" x14ac:dyDescent="0.25">
      <c r="A698" s="5"/>
    </row>
    <row r="699" spans="1:1" x14ac:dyDescent="0.25">
      <c r="A699" s="5"/>
    </row>
    <row r="700" spans="1:1" x14ac:dyDescent="0.25">
      <c r="A700" s="5"/>
    </row>
    <row r="701" spans="1:1" x14ac:dyDescent="0.25">
      <c r="A701" s="5"/>
    </row>
    <row r="702" spans="1:1" x14ac:dyDescent="0.25">
      <c r="A702" s="5"/>
    </row>
    <row r="703" spans="1:1" x14ac:dyDescent="0.25">
      <c r="A703" s="5"/>
    </row>
    <row r="704" spans="1:1" x14ac:dyDescent="0.25">
      <c r="A704" s="5"/>
    </row>
    <row r="705" spans="1:1" x14ac:dyDescent="0.25">
      <c r="A705" s="5"/>
    </row>
    <row r="706" spans="1:1" x14ac:dyDescent="0.25">
      <c r="A706" s="5"/>
    </row>
    <row r="707" spans="1:1" x14ac:dyDescent="0.25">
      <c r="A707" s="5"/>
    </row>
    <row r="708" spans="1:1" x14ac:dyDescent="0.25">
      <c r="A708" s="5"/>
    </row>
    <row r="709" spans="1:1" x14ac:dyDescent="0.25">
      <c r="A709" s="5"/>
    </row>
    <row r="710" spans="1:1" x14ac:dyDescent="0.25">
      <c r="A710" s="5"/>
    </row>
    <row r="711" spans="1:1" x14ac:dyDescent="0.25">
      <c r="A711" s="5"/>
    </row>
    <row r="712" spans="1:1" x14ac:dyDescent="0.25">
      <c r="A712" s="5"/>
    </row>
    <row r="713" spans="1:1" x14ac:dyDescent="0.25">
      <c r="A713" s="5"/>
    </row>
    <row r="714" spans="1:1" x14ac:dyDescent="0.25">
      <c r="A714" s="5"/>
    </row>
    <row r="715" spans="1:1" x14ac:dyDescent="0.25">
      <c r="A715" s="5"/>
    </row>
    <row r="716" spans="1:1" x14ac:dyDescent="0.25">
      <c r="A716" s="5"/>
    </row>
    <row r="717" spans="1:1" x14ac:dyDescent="0.25">
      <c r="A717" s="5"/>
    </row>
    <row r="718" spans="1:1" x14ac:dyDescent="0.25">
      <c r="A718" s="5"/>
    </row>
    <row r="719" spans="1:1" x14ac:dyDescent="0.25">
      <c r="A719" s="5"/>
    </row>
    <row r="720" spans="1:1" x14ac:dyDescent="0.25">
      <c r="A720" s="5"/>
    </row>
    <row r="721" spans="1:1" x14ac:dyDescent="0.25">
      <c r="A721" s="5"/>
    </row>
    <row r="722" spans="1:1" x14ac:dyDescent="0.25">
      <c r="A722" s="5"/>
    </row>
    <row r="723" spans="1:1" x14ac:dyDescent="0.25">
      <c r="A723" s="5"/>
    </row>
    <row r="724" spans="1:1" x14ac:dyDescent="0.25">
      <c r="A724" s="5"/>
    </row>
    <row r="725" spans="1:1" x14ac:dyDescent="0.25">
      <c r="A725" s="5"/>
    </row>
    <row r="726" spans="1:1" x14ac:dyDescent="0.25">
      <c r="A726" s="5"/>
    </row>
    <row r="727" spans="1:1" x14ac:dyDescent="0.25">
      <c r="A727" s="5"/>
    </row>
    <row r="728" spans="1:1" x14ac:dyDescent="0.25">
      <c r="A728" s="5"/>
    </row>
    <row r="729" spans="1:1" x14ac:dyDescent="0.25">
      <c r="A729" s="5"/>
    </row>
    <row r="730" spans="1:1" x14ac:dyDescent="0.25">
      <c r="A730" s="5"/>
    </row>
    <row r="731" spans="1:1" x14ac:dyDescent="0.25">
      <c r="A731" s="5"/>
    </row>
    <row r="732" spans="1:1" x14ac:dyDescent="0.25">
      <c r="A732" s="5"/>
    </row>
    <row r="733" spans="1:1" x14ac:dyDescent="0.25">
      <c r="A733" s="5"/>
    </row>
    <row r="734" spans="1:1" x14ac:dyDescent="0.25">
      <c r="A734" s="5"/>
    </row>
    <row r="735" spans="1:1" x14ac:dyDescent="0.25">
      <c r="A735" s="5"/>
    </row>
    <row r="736" spans="1:1" x14ac:dyDescent="0.25">
      <c r="A736" s="5"/>
    </row>
    <row r="737" spans="1:1" x14ac:dyDescent="0.25">
      <c r="A737" s="5"/>
    </row>
    <row r="738" spans="1:1" x14ac:dyDescent="0.25">
      <c r="A738" s="5"/>
    </row>
    <row r="739" spans="1:1" x14ac:dyDescent="0.25">
      <c r="A739" s="5"/>
    </row>
    <row r="740" spans="1:1" x14ac:dyDescent="0.25">
      <c r="A740" s="5"/>
    </row>
    <row r="741" spans="1:1" x14ac:dyDescent="0.25">
      <c r="A741" s="5"/>
    </row>
    <row r="742" spans="1:1" x14ac:dyDescent="0.25">
      <c r="A742" s="5"/>
    </row>
    <row r="743" spans="1:1" x14ac:dyDescent="0.25">
      <c r="A743" s="5"/>
    </row>
    <row r="744" spans="1:1" x14ac:dyDescent="0.25">
      <c r="A744" s="5"/>
    </row>
    <row r="745" spans="1:1" x14ac:dyDescent="0.25">
      <c r="A745" s="5"/>
    </row>
    <row r="746" spans="1:1" x14ac:dyDescent="0.25">
      <c r="A746" s="5"/>
    </row>
    <row r="747" spans="1:1" x14ac:dyDescent="0.25">
      <c r="A747" s="5"/>
    </row>
    <row r="748" spans="1:1" x14ac:dyDescent="0.25">
      <c r="A748" s="5"/>
    </row>
    <row r="749" spans="1:1" x14ac:dyDescent="0.25">
      <c r="A749" s="5"/>
    </row>
    <row r="750" spans="1:1" x14ac:dyDescent="0.25">
      <c r="A750" s="5"/>
    </row>
    <row r="751" spans="1:1" x14ac:dyDescent="0.25">
      <c r="A751" s="5"/>
    </row>
    <row r="752" spans="1:1" x14ac:dyDescent="0.25">
      <c r="A752" s="5"/>
    </row>
    <row r="753" spans="1:1" x14ac:dyDescent="0.25">
      <c r="A753" s="5"/>
    </row>
    <row r="754" spans="1:1" x14ac:dyDescent="0.25">
      <c r="A754" s="5"/>
    </row>
    <row r="755" spans="1:1" x14ac:dyDescent="0.25">
      <c r="A755" s="5"/>
    </row>
    <row r="756" spans="1:1" x14ac:dyDescent="0.25">
      <c r="A756" s="5"/>
    </row>
    <row r="757" spans="1:1" x14ac:dyDescent="0.25">
      <c r="A757" s="5"/>
    </row>
    <row r="758" spans="1:1" x14ac:dyDescent="0.25">
      <c r="A758" s="5"/>
    </row>
    <row r="759" spans="1:1" x14ac:dyDescent="0.25">
      <c r="A759" s="5"/>
    </row>
    <row r="760" spans="1:1" x14ac:dyDescent="0.25">
      <c r="A760" s="5"/>
    </row>
    <row r="761" spans="1:1" x14ac:dyDescent="0.25">
      <c r="A761" s="5"/>
    </row>
    <row r="762" spans="1:1" x14ac:dyDescent="0.25">
      <c r="A762" s="5"/>
    </row>
    <row r="763" spans="1:1" x14ac:dyDescent="0.25">
      <c r="A763" s="5"/>
    </row>
    <row r="764" spans="1:1" x14ac:dyDescent="0.25">
      <c r="A764" s="5"/>
    </row>
    <row r="765" spans="1:1" x14ac:dyDescent="0.25">
      <c r="A765" s="5"/>
    </row>
    <row r="766" spans="1:1" x14ac:dyDescent="0.25">
      <c r="A766" s="5"/>
    </row>
    <row r="767" spans="1:1" x14ac:dyDescent="0.25">
      <c r="A767" s="5"/>
    </row>
    <row r="768" spans="1:1" x14ac:dyDescent="0.25">
      <c r="A768" s="5"/>
    </row>
    <row r="769" spans="1:1" x14ac:dyDescent="0.25">
      <c r="A769" s="5"/>
    </row>
    <row r="770" spans="1:1" x14ac:dyDescent="0.25">
      <c r="A770" s="5"/>
    </row>
    <row r="771" spans="1:1" x14ac:dyDescent="0.25">
      <c r="A771" s="5"/>
    </row>
    <row r="772" spans="1:1" x14ac:dyDescent="0.25">
      <c r="A772" s="5"/>
    </row>
    <row r="773" spans="1:1" x14ac:dyDescent="0.25">
      <c r="A773" s="5"/>
    </row>
    <row r="774" spans="1:1" x14ac:dyDescent="0.25">
      <c r="A774" s="5"/>
    </row>
    <row r="775" spans="1:1" x14ac:dyDescent="0.25">
      <c r="A775" s="5"/>
    </row>
    <row r="776" spans="1:1" x14ac:dyDescent="0.25">
      <c r="A776" s="5"/>
    </row>
    <row r="777" spans="1:1" x14ac:dyDescent="0.25">
      <c r="A777" s="5"/>
    </row>
    <row r="778" spans="1:1" x14ac:dyDescent="0.25">
      <c r="A778" s="5"/>
    </row>
    <row r="779" spans="1:1" x14ac:dyDescent="0.25">
      <c r="A779" s="5"/>
    </row>
    <row r="780" spans="1:1" x14ac:dyDescent="0.25">
      <c r="A780" s="5"/>
    </row>
    <row r="781" spans="1:1" x14ac:dyDescent="0.25">
      <c r="A781" s="5"/>
    </row>
    <row r="782" spans="1:1" x14ac:dyDescent="0.25">
      <c r="A782" s="5"/>
    </row>
    <row r="783" spans="1:1" x14ac:dyDescent="0.25">
      <c r="A783" s="5"/>
    </row>
    <row r="784" spans="1:1" x14ac:dyDescent="0.25">
      <c r="A784" s="5"/>
    </row>
    <row r="785" spans="1:1" x14ac:dyDescent="0.25">
      <c r="A785" s="5"/>
    </row>
    <row r="786" spans="1:1" x14ac:dyDescent="0.25">
      <c r="A786" s="5"/>
    </row>
    <row r="787" spans="1:1" x14ac:dyDescent="0.25">
      <c r="A787" s="5"/>
    </row>
    <row r="788" spans="1:1" x14ac:dyDescent="0.25">
      <c r="A788" s="5"/>
    </row>
    <row r="789" spans="1:1" x14ac:dyDescent="0.25">
      <c r="A789" s="5"/>
    </row>
    <row r="790" spans="1:1" x14ac:dyDescent="0.25">
      <c r="A790" s="5"/>
    </row>
    <row r="791" spans="1:1" x14ac:dyDescent="0.25">
      <c r="A791" s="5"/>
    </row>
    <row r="792" spans="1:1" x14ac:dyDescent="0.25">
      <c r="A792" s="5"/>
    </row>
    <row r="793" spans="1:1" x14ac:dyDescent="0.25">
      <c r="A793" s="5"/>
    </row>
    <row r="794" spans="1:1" x14ac:dyDescent="0.25">
      <c r="A794" s="5"/>
    </row>
    <row r="795" spans="1:1" x14ac:dyDescent="0.25">
      <c r="A795" s="5"/>
    </row>
    <row r="796" spans="1:1" x14ac:dyDescent="0.25">
      <c r="A796" s="5"/>
    </row>
    <row r="797" spans="1:1" x14ac:dyDescent="0.25">
      <c r="A797" s="5"/>
    </row>
    <row r="798" spans="1:1" x14ac:dyDescent="0.25">
      <c r="A798" s="5"/>
    </row>
    <row r="799" spans="1:1" x14ac:dyDescent="0.25">
      <c r="A799" s="5"/>
    </row>
    <row r="800" spans="1:1" x14ac:dyDescent="0.25">
      <c r="A800" s="5"/>
    </row>
    <row r="801" spans="1:1" x14ac:dyDescent="0.25">
      <c r="A801" s="5"/>
    </row>
    <row r="802" spans="1:1" x14ac:dyDescent="0.25">
      <c r="A802" s="5"/>
    </row>
    <row r="803" spans="1:1" x14ac:dyDescent="0.25">
      <c r="A803" s="5"/>
    </row>
    <row r="804" spans="1:1" x14ac:dyDescent="0.25">
      <c r="A804" s="5"/>
    </row>
    <row r="805" spans="1:1" x14ac:dyDescent="0.25">
      <c r="A805" s="5"/>
    </row>
    <row r="806" spans="1:1" x14ac:dyDescent="0.25">
      <c r="A806" s="5"/>
    </row>
    <row r="807" spans="1:1" x14ac:dyDescent="0.25">
      <c r="A807" s="5"/>
    </row>
    <row r="808" spans="1:1" x14ac:dyDescent="0.25">
      <c r="A808" s="5"/>
    </row>
    <row r="809" spans="1:1" x14ac:dyDescent="0.25">
      <c r="A809" s="5"/>
    </row>
    <row r="810" spans="1:1" x14ac:dyDescent="0.25">
      <c r="A810" s="5"/>
    </row>
    <row r="811" spans="1:1" x14ac:dyDescent="0.25">
      <c r="A811" s="5"/>
    </row>
    <row r="812" spans="1:1" x14ac:dyDescent="0.25">
      <c r="A812" s="5"/>
    </row>
    <row r="813" spans="1:1" x14ac:dyDescent="0.25">
      <c r="A813" s="5"/>
    </row>
    <row r="814" spans="1:1" x14ac:dyDescent="0.25">
      <c r="A814" s="5"/>
    </row>
    <row r="815" spans="1:1" x14ac:dyDescent="0.25">
      <c r="A815" s="5"/>
    </row>
    <row r="816" spans="1:1" x14ac:dyDescent="0.25">
      <c r="A816" s="5"/>
    </row>
    <row r="817" spans="1:1" x14ac:dyDescent="0.25">
      <c r="A817" s="5"/>
    </row>
    <row r="818" spans="1:1" x14ac:dyDescent="0.25">
      <c r="A818" s="5"/>
    </row>
    <row r="819" spans="1:1" x14ac:dyDescent="0.25">
      <c r="A819" s="5"/>
    </row>
    <row r="820" spans="1:1" x14ac:dyDescent="0.25">
      <c r="A820" s="5"/>
    </row>
    <row r="821" spans="1:1" x14ac:dyDescent="0.25">
      <c r="A821" s="5"/>
    </row>
    <row r="822" spans="1:1" x14ac:dyDescent="0.25">
      <c r="A822" s="5"/>
    </row>
    <row r="823" spans="1:1" x14ac:dyDescent="0.25">
      <c r="A823" s="5"/>
    </row>
    <row r="824" spans="1:1" x14ac:dyDescent="0.25">
      <c r="A824" s="5"/>
    </row>
    <row r="825" spans="1:1" x14ac:dyDescent="0.25">
      <c r="A825" s="5"/>
    </row>
    <row r="826" spans="1:1" x14ac:dyDescent="0.25">
      <c r="A826" s="5"/>
    </row>
    <row r="827" spans="1:1" x14ac:dyDescent="0.25">
      <c r="A827" s="5"/>
    </row>
    <row r="828" spans="1:1" x14ac:dyDescent="0.25">
      <c r="A828" s="5"/>
    </row>
    <row r="829" spans="1:1" x14ac:dyDescent="0.25">
      <c r="A829" s="5"/>
    </row>
    <row r="830" spans="1:1" x14ac:dyDescent="0.25">
      <c r="A830" s="5"/>
    </row>
    <row r="831" spans="1:1" x14ac:dyDescent="0.25">
      <c r="A831" s="5"/>
    </row>
    <row r="832" spans="1:1" x14ac:dyDescent="0.25">
      <c r="A832" s="5"/>
    </row>
    <row r="833" spans="1:1" x14ac:dyDescent="0.25">
      <c r="A833" s="5"/>
    </row>
    <row r="834" spans="1:1" x14ac:dyDescent="0.25">
      <c r="A834" s="5"/>
    </row>
    <row r="835" spans="1:1" x14ac:dyDescent="0.25">
      <c r="A835" s="5"/>
    </row>
    <row r="836" spans="1:1" x14ac:dyDescent="0.25">
      <c r="A836" s="5"/>
    </row>
    <row r="837" spans="1:1" x14ac:dyDescent="0.25">
      <c r="A837" s="5"/>
    </row>
    <row r="838" spans="1:1" x14ac:dyDescent="0.25">
      <c r="A838" s="5"/>
    </row>
    <row r="839" spans="1:1" x14ac:dyDescent="0.25">
      <c r="A839" s="5"/>
    </row>
    <row r="840" spans="1:1" x14ac:dyDescent="0.25">
      <c r="A840" s="5"/>
    </row>
    <row r="841" spans="1:1" x14ac:dyDescent="0.25">
      <c r="A841" s="5"/>
    </row>
    <row r="842" spans="1:1" x14ac:dyDescent="0.25">
      <c r="A842" s="5"/>
    </row>
    <row r="843" spans="1:1" x14ac:dyDescent="0.25">
      <c r="A843" s="5"/>
    </row>
    <row r="844" spans="1:1" x14ac:dyDescent="0.25">
      <c r="A844" s="5"/>
    </row>
    <row r="845" spans="1:1" x14ac:dyDescent="0.25">
      <c r="A845" s="5"/>
    </row>
    <row r="846" spans="1:1" x14ac:dyDescent="0.25">
      <c r="A846" s="5"/>
    </row>
    <row r="847" spans="1:1" x14ac:dyDescent="0.25">
      <c r="A847" s="5"/>
    </row>
    <row r="848" spans="1:1" x14ac:dyDescent="0.25">
      <c r="A848" s="5"/>
    </row>
    <row r="849" spans="1:1" x14ac:dyDescent="0.25">
      <c r="A849" s="5"/>
    </row>
    <row r="850" spans="1:1" x14ac:dyDescent="0.25">
      <c r="A850" s="5"/>
    </row>
    <row r="851" spans="1:1" x14ac:dyDescent="0.25">
      <c r="A851" s="5"/>
    </row>
    <row r="852" spans="1:1" x14ac:dyDescent="0.25">
      <c r="A852" s="5"/>
    </row>
    <row r="853" spans="1:1" x14ac:dyDescent="0.25">
      <c r="A853" s="5"/>
    </row>
    <row r="854" spans="1:1" x14ac:dyDescent="0.25">
      <c r="A854" s="5"/>
    </row>
    <row r="855" spans="1:1" x14ac:dyDescent="0.25">
      <c r="A855" s="5"/>
    </row>
    <row r="856" spans="1:1" x14ac:dyDescent="0.25">
      <c r="A856" s="5"/>
    </row>
    <row r="857" spans="1:1" x14ac:dyDescent="0.25">
      <c r="A857" s="5"/>
    </row>
    <row r="858" spans="1:1" x14ac:dyDescent="0.25">
      <c r="A858" s="5"/>
    </row>
  </sheetData>
  <autoFilter ref="A3:H375" xr:uid="{7B5C61F8-14E2-447C-A5A6-A13180B6A5D8}"/>
  <mergeCells count="4">
    <mergeCell ref="G57:G60"/>
    <mergeCell ref="G63:G64"/>
    <mergeCell ref="G71:G75"/>
    <mergeCell ref="G170:G172"/>
  </mergeCells>
  <conditionalFormatting sqref="E374:E1048576 C373:E373 E1:E18 E77:E372 F77:F1048576 D76:F76 E20:F75">
    <cfRule type="cellIs" dxfId="3" priority="4" operator="lessThan">
      <formula>0</formula>
    </cfRule>
  </conditionalFormatting>
  <conditionalFormatting sqref="E19">
    <cfRule type="cellIs" dxfId="2" priority="3" operator="lessThan">
      <formula>0</formula>
    </cfRule>
  </conditionalFormatting>
  <conditionalFormatting sqref="F1:F18">
    <cfRule type="cellIs" dxfId="1" priority="2" operator="lessThan">
      <formula>0</formula>
    </cfRule>
  </conditionalFormatting>
  <conditionalFormatting sqref="F19">
    <cfRule type="cellIs" dxfId="0" priority="1" operator="lessThan">
      <formula>0</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E7700A213FE647A2BDAE88399789CE" ma:contentTypeVersion="10" ma:contentTypeDescription="Create a new document." ma:contentTypeScope="" ma:versionID="79d2a7d6680a959b00f0c7ac61b8dcab">
  <xsd:schema xmlns:xsd="http://www.w3.org/2001/XMLSchema" xmlns:xs="http://www.w3.org/2001/XMLSchema" xmlns:p="http://schemas.microsoft.com/office/2006/metadata/properties" xmlns:ns2="a295a52c-88f3-40a3-8405-ee78802b340e" xmlns:ns3="f5ab3860-6372-4476-aaf6-8884822c3b3b" targetNamespace="http://schemas.microsoft.com/office/2006/metadata/properties" ma:root="true" ma:fieldsID="99abcf67899d9e54373bf7f1d32a340e" ns2:_="" ns3:_="">
    <xsd:import namespace="a295a52c-88f3-40a3-8405-ee78802b340e"/>
    <xsd:import namespace="f5ab3860-6372-4476-aaf6-8884822c3b3b"/>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5a52c-88f3-40a3-8405-ee78802b3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ab3860-6372-4476-aaf6-8884822c3b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D0881-8395-49B4-879A-9532A91FCA6B}">
  <ds:schemaRefs>
    <ds:schemaRef ds:uri="http://schemas.microsoft.com/sharepoint/v3/contenttype/forms"/>
  </ds:schemaRefs>
</ds:datastoreItem>
</file>

<file path=customXml/itemProps2.xml><?xml version="1.0" encoding="utf-8"?>
<ds:datastoreItem xmlns:ds="http://schemas.openxmlformats.org/officeDocument/2006/customXml" ds:itemID="{D6B3265A-F069-4823-8C89-836863A7FE17}">
  <ds:schemaRefs>
    <ds:schemaRef ds:uri="a295a52c-88f3-40a3-8405-ee78802b340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5ab3860-6372-4476-aaf6-8884822c3b3b"/>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6E6E942-0896-423A-B566-2A6E9C3CC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5a52c-88f3-40a3-8405-ee78802b340e"/>
    <ds:schemaRef ds:uri="f5ab3860-6372-4476-aaf6-8884822c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Pønsj årsoppgjør fjor</vt:lpstr>
      <vt:lpstr>Pønsjeliste HØP</vt:lpstr>
      <vt:lpstr>Pønsj</vt:lpstr>
      <vt:lpstr>7-siffer</vt:lpstr>
      <vt:lpstr>Fjorårets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Rødland, Hege</cp:lastModifiedBy>
  <dcterms:created xsi:type="dcterms:W3CDTF">2022-02-09T07:08:01Z</dcterms:created>
  <dcterms:modified xsi:type="dcterms:W3CDTF">2022-05-02T07:14:56Z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0x010100D9E7700A213FE647A2BDAE88399789CE</vt:lpwstr>
  </property>
</Properties>
</file>