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sjett og analyse\Økonomiplan\Økonomiplan 2017-2020\Vedtatt rødt hefte\"/>
    </mc:Choice>
  </mc:AlternateContent>
  <bookViews>
    <workbookView xWindow="0" yWindow="0" windowWidth="28800" windowHeight="14220" tabRatio="735"/>
  </bookViews>
  <sheets>
    <sheet name="ØP 2017-2020" sheetId="23" r:id="rId1"/>
  </sheets>
  <definedNames>
    <definedName name="_xlnm._FilterDatabase" localSheetId="0" hidden="1">'ØP 2017-2020'!$A$3:$H$255</definedName>
    <definedName name="Print_Area" localSheetId="0">'ØP 2017-2020'!$A:$G</definedName>
    <definedName name="_xlnm.Print_Area" localSheetId="0">'ØP 2017-2020'!$A$1:$I$255</definedName>
  </definedNames>
  <calcPr calcId="152511"/>
</workbook>
</file>

<file path=xl/calcChain.xml><?xml version="1.0" encoding="utf-8"?>
<calcChain xmlns="http://schemas.openxmlformats.org/spreadsheetml/2006/main">
  <c r="F255" i="23" l="1"/>
  <c r="G221" i="23"/>
  <c r="H221" i="23"/>
  <c r="I221" i="23"/>
  <c r="F221" i="23"/>
  <c r="G215" i="23"/>
  <c r="H215" i="23"/>
  <c r="I215" i="23"/>
  <c r="F215" i="23"/>
  <c r="G201" i="23"/>
  <c r="H201" i="23"/>
  <c r="I201" i="23"/>
  <c r="F201" i="23"/>
  <c r="G163" i="23"/>
  <c r="H163" i="23"/>
  <c r="I163" i="23"/>
  <c r="F163" i="23"/>
  <c r="G137" i="23"/>
  <c r="H137" i="23"/>
  <c r="I137" i="23"/>
  <c r="F137" i="23"/>
  <c r="G91" i="23"/>
  <c r="H91" i="23"/>
  <c r="I91" i="23"/>
  <c r="F91" i="23"/>
  <c r="G62" i="23"/>
  <c r="H62" i="23"/>
  <c r="I62" i="23"/>
  <c r="F62" i="23"/>
  <c r="G228" i="23"/>
  <c r="H228" i="23" s="1"/>
  <c r="I228" i="23" s="1"/>
  <c r="I255" i="23" s="1"/>
  <c r="I7" i="23"/>
  <c r="H7" i="23"/>
  <c r="G7" i="23"/>
  <c r="F7" i="23"/>
  <c r="F39" i="23" s="1"/>
  <c r="F41" i="23" s="1"/>
  <c r="I27" i="23"/>
  <c r="H27" i="23"/>
  <c r="G27" i="23"/>
  <c r="F27" i="23"/>
  <c r="I14" i="23"/>
  <c r="H14" i="23"/>
  <c r="G14" i="23"/>
  <c r="F14" i="23"/>
  <c r="I13" i="23"/>
  <c r="H13" i="23"/>
  <c r="G13" i="23"/>
  <c r="F13" i="23"/>
  <c r="I6" i="23"/>
  <c r="H6" i="23"/>
  <c r="G6" i="23"/>
  <c r="H255" i="23" l="1"/>
  <c r="G255" i="23"/>
  <c r="I39" i="23"/>
  <c r="I41" i="23" s="1"/>
  <c r="H39" i="23"/>
  <c r="H41" i="23" s="1"/>
  <c r="G39" i="23"/>
  <c r="G41" i="23" s="1"/>
</calcChain>
</file>

<file path=xl/comments1.xml><?xml version="1.0" encoding="utf-8"?>
<comments xmlns="http://schemas.openxmlformats.org/spreadsheetml/2006/main">
  <authors>
    <author>anismoi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Lagt på kemner -7981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<sst xmlns="http://schemas.openxmlformats.org/spreadsheetml/2006/main" count="458" uniqueCount="423">
  <si>
    <t>TILTAKSTEKST</t>
  </si>
  <si>
    <t>Barnehagetjenester</t>
  </si>
  <si>
    <t>VEDTATT BUDSJETT 2014</t>
  </si>
  <si>
    <t>NR</t>
  </si>
  <si>
    <t>Sentrale inntekter og utgifter</t>
  </si>
  <si>
    <t>Oppvekst skoler</t>
  </si>
  <si>
    <t>Ordinær grunnskoleopplæring inkl fellesutgifter</t>
  </si>
  <si>
    <t>Oppvekst barn og unge</t>
  </si>
  <si>
    <t>TOTALSUM OPPVEKST BARN OG UNGE</t>
  </si>
  <si>
    <t>TOTALSUM OPPVEKST SKOLER</t>
  </si>
  <si>
    <t>SUM SENTRALE INNTEKTER OG FINANSPOSTER</t>
  </si>
  <si>
    <t>BASISBUDSJETT TJENESTEOMRÅDENE</t>
  </si>
  <si>
    <t>DISPONIBELT TIL TILTAK</t>
  </si>
  <si>
    <t>Levekår</t>
  </si>
  <si>
    <t>Levekår felles</t>
  </si>
  <si>
    <t>Omsorgstjenester</t>
  </si>
  <si>
    <t>Sosiale tjenester</t>
  </si>
  <si>
    <t>TOTALSUM LEVEKÅR</t>
  </si>
  <si>
    <t>Kultur og byutvikling</t>
  </si>
  <si>
    <t>Kultur og byutvikling felles</t>
  </si>
  <si>
    <t>Byutvikling</t>
  </si>
  <si>
    <t>TOTALSUM KULTUR OG BYUTVIKLING</t>
  </si>
  <si>
    <t>Teknisk</t>
  </si>
  <si>
    <t>TOTALSUM TEKNISK</t>
  </si>
  <si>
    <t>Organisasjon</t>
  </si>
  <si>
    <t>TOTALSUM ORGANISASJON</t>
  </si>
  <si>
    <t>TOTALSUM ØKONOMI</t>
  </si>
  <si>
    <t>Økonomi</t>
  </si>
  <si>
    <t>Sentrale staber, politisk virksomhet og fellesutgifter</t>
  </si>
  <si>
    <t>Politisk virksomhet</t>
  </si>
  <si>
    <t>TOTALSUM SENTRALE STABER, POLITISK VIRKSOMHET OG FELLESUTGIFTER</t>
  </si>
  <si>
    <t>X</t>
  </si>
  <si>
    <t>D</t>
  </si>
  <si>
    <t>Formue- og inntektsskatt</t>
  </si>
  <si>
    <t>Integreringstilskudd flyktninger</t>
  </si>
  <si>
    <t xml:space="preserve">Renteinntekter av bankinnskudd </t>
  </si>
  <si>
    <t>Overføring til investeringsregnskapet</t>
  </si>
  <si>
    <t>VAR</t>
  </si>
  <si>
    <t>Renteutgifter ordinære lån</t>
  </si>
  <si>
    <t>Renter ansvarlig lån Sandnes tomteselskap KF</t>
  </si>
  <si>
    <t>Renter ansvarlig lån Lyse energi AS</t>
  </si>
  <si>
    <t>F10</t>
  </si>
  <si>
    <t>F14</t>
  </si>
  <si>
    <t>F15</t>
  </si>
  <si>
    <t>Helse- og rehabiliteringstjenster</t>
  </si>
  <si>
    <t>Rådmannens staber</t>
  </si>
  <si>
    <t>F24</t>
  </si>
  <si>
    <t xml:space="preserve">Statlige rammeoverføringer inkludert inntektsutjevning </t>
  </si>
  <si>
    <t>Avdrag ordinære lån</t>
  </si>
  <si>
    <t xml:space="preserve">Renteinntekter startlån </t>
  </si>
  <si>
    <t>Renteutgifter startlån</t>
  </si>
  <si>
    <t xml:space="preserve">Overføring fra Sandnes parkering KF </t>
  </si>
  <si>
    <t xml:space="preserve">Motpost avskrivinger </t>
  </si>
  <si>
    <t xml:space="preserve">Avskrivinger </t>
  </si>
  <si>
    <t>Kalkulatoriske renter og avskrivinger vann</t>
  </si>
  <si>
    <t>Kalkulatoriske renter og avskrivinger avløp</t>
  </si>
  <si>
    <t>Kalkulatoriske renter og avskrivinger renovasjon</t>
  </si>
  <si>
    <t xml:space="preserve">Rentekompensasjon sykehjem og omsorgsboliger, Reform 97 og skolebygg  </t>
  </si>
  <si>
    <t>Overføring fra Sandnes tomteselskap KF</t>
  </si>
  <si>
    <t>Avdrag ansvarlig lån Sandnes eiendomsselskap KF</t>
  </si>
  <si>
    <t>Renter ansvarlig lån Sandnes eiendomsselskap KF</t>
  </si>
  <si>
    <t>SFO</t>
  </si>
  <si>
    <t xml:space="preserve">Aksjeutbytte Lyse AS </t>
  </si>
  <si>
    <t>DRIFTSTILTAK, ØKONOMIPLAN 2017-2020</t>
  </si>
  <si>
    <t>Eiendom</t>
  </si>
  <si>
    <t>Stortingsvalg 2017 og kommune- og fylkestingsvalg 2019</t>
  </si>
  <si>
    <t>Folkevalgtopplæring 2019</t>
  </si>
  <si>
    <t>Avslutning bystyret</t>
  </si>
  <si>
    <t>Reduserte strømutgifter (Enøk- og ENOVA-prosjekt)</t>
  </si>
  <si>
    <t>Internhusleie energi og renhold nye bygg</t>
  </si>
  <si>
    <t>Enøk- og ENOVA-innsparing</t>
  </si>
  <si>
    <t>Redusert ramme fra 2017</t>
  </si>
  <si>
    <t>Husleie nye boenheter</t>
  </si>
  <si>
    <t>Regionale idrettshaller, redusert tilskudd</t>
  </si>
  <si>
    <t>Inntekter for støttetjenester til selvkostområdene</t>
  </si>
  <si>
    <t>Lønnsreserve</t>
  </si>
  <si>
    <t>Malmheim skole - kostnader til midl. lokaler og transport</t>
  </si>
  <si>
    <t>Elevtallsvekst i tråd med prognoser</t>
  </si>
  <si>
    <t xml:space="preserve">Ressurser til spesialundervisning </t>
  </si>
  <si>
    <t xml:space="preserve">Ressurser til elever i SFO </t>
  </si>
  <si>
    <t>Hjemjobbhjem</t>
  </si>
  <si>
    <t>Opera, tilskudd</t>
  </si>
  <si>
    <t>Samfunnsplan, boligsosial handlingsplan</t>
  </si>
  <si>
    <t>Samfunnsplan, interkommunal kommundelplan for Forus/Lura</t>
  </si>
  <si>
    <t>Detaljregulering, bruk av selvkostfond</t>
  </si>
  <si>
    <t>Byggesak, økning i driftsutgifter</t>
  </si>
  <si>
    <t>Oppmåling, økning i driftsutgifter</t>
  </si>
  <si>
    <t>Oppmåling, økning i gebyrinnteker</t>
  </si>
  <si>
    <t>Oppmåling, bruk av selvkostfond</t>
  </si>
  <si>
    <t>Økt tilskudd til Interkommunalt arkiv i Rogaland IKS</t>
  </si>
  <si>
    <t>Lisensutgifter til frittstående arkivkjerne</t>
  </si>
  <si>
    <t>1 årsverk prosjektstilling - digitalisering</t>
  </si>
  <si>
    <t>Drift av ID-håndtering</t>
  </si>
  <si>
    <t>Drift av Green Mountain</t>
  </si>
  <si>
    <t>1 årsverk sykehjemslege</t>
  </si>
  <si>
    <t>Kommunale boliger, indeksregulering</t>
  </si>
  <si>
    <t>Drift nye heldøgnsplasser i Rundeskogen</t>
  </si>
  <si>
    <t>Enhet for funksjonshemmede</t>
  </si>
  <si>
    <t>Hjemmetjenesten, økning i henhold til befolkningsvekst</t>
  </si>
  <si>
    <t>Bofellesskap Aase Gaard, 10 plasser</t>
  </si>
  <si>
    <t>Bofellesskap for personer med psykiske lidelser, 12 plasser</t>
  </si>
  <si>
    <t>Botiltak for personer med nedsatt funksjonsevne, 12 plasser</t>
  </si>
  <si>
    <t>Bofellesskap psykisk helse Håholen, 9 plasser</t>
  </si>
  <si>
    <t>Avlastningsenheten, mer effektiv drift av ny avlastningsbolig</t>
  </si>
  <si>
    <t>Omstilling og redusert tjenestetilbud</t>
  </si>
  <si>
    <t>Friluftsorganisasjoner, prisjustering av  interkommunale avtaler</t>
  </si>
  <si>
    <t>Internett idrettshaller</t>
  </si>
  <si>
    <t>Folkepulsen - tilskuddordning</t>
  </si>
  <si>
    <t>Vann, økning i gebyrinntekter</t>
  </si>
  <si>
    <t>Vann, enøk-tiltak</t>
  </si>
  <si>
    <t>Vann, økning i utgifter til kjøp av vann fra IVAR</t>
  </si>
  <si>
    <t>Vann, økning i driftsutgifter</t>
  </si>
  <si>
    <t xml:space="preserve">Vann, endring i kalkulatoriske renter og avskrivninger </t>
  </si>
  <si>
    <t>Vann, bruk av selvkostfond</t>
  </si>
  <si>
    <t>Avløp, økning i gebyrinntekter</t>
  </si>
  <si>
    <t>Avløp, enøk tiltak</t>
  </si>
  <si>
    <t>Avløp, økning i tilskudd</t>
  </si>
  <si>
    <t>Avløp, økning i utgifter til kjøp av avløpsbehandling  IVAR</t>
  </si>
  <si>
    <t>Avløp, økning i driftsutgifter</t>
  </si>
  <si>
    <t xml:space="preserve">Renovasjon, reduksjon i kalkulatoriske avskrivinger </t>
  </si>
  <si>
    <t>Renovasjon,  bruk av selvkostfond</t>
  </si>
  <si>
    <t>Slam, tilbakebetale tidligere års underskudd</t>
  </si>
  <si>
    <t>Feiing, økning i gebyrinntekter</t>
  </si>
  <si>
    <t>Feiing, økning i driftsutgifter</t>
  </si>
  <si>
    <t>Jærmuseet, indeksregulering av driftstilskudd og kontingent etter avtale</t>
  </si>
  <si>
    <t>Skeiene ungdomsskole, læremiddelpakke</t>
  </si>
  <si>
    <t>Buggeland skole, læremiddelpakke</t>
  </si>
  <si>
    <t>Figgjo skole, læremiddelpakke</t>
  </si>
  <si>
    <t>Tilskudd til Greater Stavanger</t>
  </si>
  <si>
    <t>Nytt årsverk kommuneadvokat</t>
  </si>
  <si>
    <t>Driftsutgifter ny hjemmeside</t>
  </si>
  <si>
    <t>Nytt rådhus, engangsutgift i forbindelse med innflytting</t>
  </si>
  <si>
    <t>L26</t>
  </si>
  <si>
    <t>L27</t>
  </si>
  <si>
    <t>Hypernet Analyse for barnehage og arkivintegrasjon mellom hypernet barnehage/sfo og Public 360</t>
  </si>
  <si>
    <t>Økt tilskudd til private barnehager</t>
  </si>
  <si>
    <t>K1</t>
  </si>
  <si>
    <t>K2</t>
  </si>
  <si>
    <t>K3</t>
  </si>
  <si>
    <t>K4</t>
  </si>
  <si>
    <t>K5</t>
  </si>
  <si>
    <t>K6</t>
  </si>
  <si>
    <t>K7</t>
  </si>
  <si>
    <t/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</si>
  <si>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</si>
  <si>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</si>
  <si>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</si>
  <si>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</si>
  <si>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</si>
  <si>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</si>
  <si>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</si>
  <si>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</si>
  <si>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</si>
  <si>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</si>
  <si>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</si>
  <si>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</si>
  <si>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</si>
  <si>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Avlastningsenheten, mer effektiv drift av ny avlastningsbolig - tas ut</t>
  </si>
  <si>
    <t>Finansieres av staten</t>
  </si>
  <si>
    <t>Økonomisk sosialhjelp, styrking utgifter til livsopphold</t>
  </si>
  <si>
    <t>Økonomisk sosialhjelp, styrking boutgifter</t>
  </si>
  <si>
    <t>Forus Næringspark AS utbytte</t>
  </si>
  <si>
    <t>Reberegning pensjon</t>
  </si>
  <si>
    <t>Detaljregulering, reduksjon i driftsutgifter</t>
  </si>
  <si>
    <t>Detaljregulering, reduksjon i gebyrinntekter</t>
  </si>
  <si>
    <t>Byggesak, bruk av selvkostfond</t>
  </si>
  <si>
    <t>Byggesak, reduksjon i gebyrinntekter</t>
  </si>
  <si>
    <t xml:space="preserve">Avløp, økning i kalkulatoriske renter og avskrivninger </t>
  </si>
  <si>
    <t>Avløp, redusert bruk av selvkostfond</t>
  </si>
  <si>
    <t>Avløp, reduserte budsjett til utgifter for støttetjenester</t>
  </si>
  <si>
    <t>Vann, redusert budsjet til utgifter for støttetjenester</t>
  </si>
  <si>
    <t>Renovasjon, økning i driftsutgifter</t>
  </si>
  <si>
    <t>Renovasjon, økte gebyrinntekter</t>
  </si>
  <si>
    <t>Renovasjon, økte øvrige salgsinntekter</t>
  </si>
  <si>
    <t>Renovasjon, reduserte utgifter sluttbehandling og innsamling</t>
  </si>
  <si>
    <t>Renovasjon, reduserte utgifter for støttetjenester</t>
  </si>
  <si>
    <t>Slam, økning i gebyrinntekter</t>
  </si>
  <si>
    <t>Slam, økning i driftsutgifter</t>
  </si>
  <si>
    <t>Feiing, tilbakebetale tidligere års underskudd</t>
  </si>
  <si>
    <t>Redusert antall barnehageplasser 2017</t>
  </si>
  <si>
    <t>Redusert antall barnehageplasser 2018</t>
  </si>
  <si>
    <t>Redusert antall barnehageplasser 2019</t>
  </si>
  <si>
    <t>Redusert antall barnehageplasser 2020</t>
  </si>
  <si>
    <t>Reversert innsparing ENØK</t>
  </si>
  <si>
    <t>Økt frikjøp 20 % tillitsvalgt</t>
  </si>
  <si>
    <t>Barnehageplasser i andre kommuner</t>
  </si>
  <si>
    <t>Økt sats driftstilskudd fysioterapeuter</t>
  </si>
  <si>
    <t>Økt sats fastlegeordningen</t>
  </si>
  <si>
    <t>F5</t>
  </si>
  <si>
    <t>F6</t>
  </si>
  <si>
    <t>F7</t>
  </si>
  <si>
    <t>F8</t>
  </si>
  <si>
    <t>F9</t>
  </si>
  <si>
    <t>F11</t>
  </si>
  <si>
    <t>F12</t>
  </si>
  <si>
    <t>F13</t>
  </si>
  <si>
    <t>F16</t>
  </si>
  <si>
    <t>F17</t>
  </si>
  <si>
    <t>F18</t>
  </si>
  <si>
    <t>F19</t>
  </si>
  <si>
    <t>F20</t>
  </si>
  <si>
    <t>F21</t>
  </si>
  <si>
    <t>F22</t>
  </si>
  <si>
    <t>F23</t>
  </si>
  <si>
    <t>F25</t>
  </si>
  <si>
    <t>Kontrollutvalgets budsjettforslag, kontroll og tilsyn</t>
  </si>
  <si>
    <t>Kulturhuset, musikaler i 2019</t>
  </si>
  <si>
    <t>Bruk av fond</t>
  </si>
  <si>
    <t>I28</t>
  </si>
  <si>
    <t>Senior, bonus, tilrettelegging og redusert stilling</t>
  </si>
  <si>
    <t>I29</t>
  </si>
  <si>
    <t>Ressurskrevende brukere</t>
  </si>
  <si>
    <t>Vasking av arbeidstøy hjemmetjenesten</t>
  </si>
  <si>
    <t>Justering av basisbudsjett til barnehager</t>
  </si>
  <si>
    <t>I6</t>
  </si>
  <si>
    <t>I7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</si>
  <si>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</si>
  <si>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</si>
  <si>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</si>
  <si>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</si>
  <si>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</si>
  <si>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</si>
  <si>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</si>
  <si>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</si>
  <si>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</si>
  <si>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</si>
  <si>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</si>
  <si>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</si>
  <si>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I23</t>
  </si>
  <si>
    <t>I24</t>
  </si>
  <si>
    <t>I25</t>
  </si>
  <si>
    <t>I26</t>
  </si>
  <si>
    <t>I27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</si>
  <si>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</si>
  <si>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</si>
  <si>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</si>
  <si>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</si>
  <si>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</si>
  <si>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</si>
  <si>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</si>
  <si>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</si>
  <si>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</si>
  <si>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</si>
  <si>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</si>
  <si>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</si>
  <si>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</si>
  <si>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</si>
  <si>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</si>
  <si>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</si>
  <si>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</si>
  <si>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</si>
  <si>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</si>
  <si>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</si>
  <si>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</si>
  <si>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</si>
  <si>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</si>
  <si>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</si>
  <si>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</si>
  <si>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</si>
  <si>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</si>
  <si>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</si>
  <si>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</si>
  <si>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</si>
  <si>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</si>
  <si>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</si>
  <si>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</si>
  <si>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</si>
  <si>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</si>
  <si>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</si>
  <si>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</si>
  <si>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</si>
  <si>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</si>
  <si>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</si>
  <si>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</si>
  <si>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</si>
  <si>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</si>
  <si>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</si>
  <si>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</si>
  <si>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</si>
  <si>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</si>
  <si>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</si>
  <si>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L28</t>
  </si>
  <si>
    <t>L29</t>
  </si>
  <si>
    <t>L30</t>
  </si>
  <si>
    <t>L31</t>
  </si>
  <si>
    <t>L32</t>
  </si>
  <si>
    <t>L33</t>
  </si>
  <si>
    <t>L34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</si>
  <si>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</si>
  <si>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</si>
  <si>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</si>
  <si>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</si>
  <si>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</si>
  <si>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</si>
  <si>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</si>
  <si>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</si>
  <si>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</si>
  <si>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</si>
  <si>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</si>
  <si>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</si>
  <si>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</si>
  <si>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</si>
  <si>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</si>
  <si>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</si>
  <si>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</si>
  <si>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</si>
  <si>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</si>
  <si>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</si>
  <si>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</si>
  <si>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</si>
  <si>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</si>
  <si>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</si>
  <si>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</si>
  <si>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</si>
  <si>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</si>
  <si>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</si>
  <si>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</si>
  <si>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</si>
  <si>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</si>
  <si>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</si>
  <si>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</si>
  <si>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</si>
  <si>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</si>
  <si>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</si>
  <si>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</si>
  <si>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</si>
  <si>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</si>
  <si>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</si>
  <si>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</si>
  <si>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</si>
  <si>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Ø1</t>
  </si>
  <si>
    <t>Ø2</t>
  </si>
  <si>
    <t>F1</t>
  </si>
  <si>
    <t>F2</t>
  </si>
  <si>
    <t>F3</t>
  </si>
  <si>
    <t>Prosjektmidler - digitalisering</t>
  </si>
  <si>
    <t>Prosjektmidler - digitalisering. Finansieres av fond</t>
  </si>
  <si>
    <t>Driftsutgifter p-anlegg 240 plasser, åpner 4. kvartal 2019</t>
  </si>
  <si>
    <t>Kommunen felles</t>
  </si>
  <si>
    <t>Kulturhuset, økt tilskudd til RAS</t>
  </si>
  <si>
    <t>KINOKINO, utskifting kjøkkenmaskiner</t>
  </si>
  <si>
    <t>Driftsinntekter p-anlegg 240 plasser, 5 års innkjøring</t>
  </si>
  <si>
    <t>Reduserte husleieutgifter barne- og familieenheten</t>
  </si>
  <si>
    <t>Innsparing barne- og familieenheten</t>
  </si>
  <si>
    <t>Helsestasjonstjenester, PPT, barne- og familieenheten</t>
  </si>
  <si>
    <t>Flyktningenheten, integreringstilskudd</t>
  </si>
  <si>
    <t>Internhusleie, samlet sum eksisterende og nye bygg</t>
  </si>
  <si>
    <t>Botiltak "Foreldreinitiativet II", 10 plasser</t>
  </si>
  <si>
    <t>Økt tilskudd til Rogaland brann og redning IKS, miljøretta helsevern og skjenkekontroll</t>
  </si>
  <si>
    <t>SFO, reduksjon i driftsutgifter</t>
  </si>
  <si>
    <t>SFO, reduksjon i gebyrinntekter</t>
  </si>
  <si>
    <t>Ekstraordinært uttak av opptjent egenkapital fra Sandnes tomteselskap KF</t>
  </si>
  <si>
    <t>Utbyggingsavtaler, overordnede utbyggingsavtaler</t>
  </si>
  <si>
    <t>Utbyggingsavtaler, overordnede utbyggingsavtaler omdisponeres fra kommune felles</t>
  </si>
  <si>
    <t>Vedlikeholdstilskudd</t>
  </si>
  <si>
    <t xml:space="preserve">Aksjeutbytte SF kino Stavanger/Sandnes AS </t>
  </si>
  <si>
    <t>Aksjeutbytte  Renovasjonen IKS</t>
  </si>
  <si>
    <t>Gratis kjernetid for tre-, fire- og femåringer</t>
  </si>
  <si>
    <t>B13</t>
  </si>
  <si>
    <t>Økt foreldrebetaling i barnehager</t>
  </si>
  <si>
    <t>Eiendomsskatt på verk, bruk og næringseiendommer</t>
  </si>
  <si>
    <t>Taksering av verk, bruk og næringseiendommer</t>
  </si>
  <si>
    <t>Overføring av statlige tilskudd til deltidsmanskaper</t>
  </si>
  <si>
    <t>Taksering av verk, bruk og næringseiendommer - finansieres ved bruk av fond</t>
  </si>
  <si>
    <t>Tidlig innsats</t>
  </si>
  <si>
    <t>B14</t>
  </si>
  <si>
    <t>B15</t>
  </si>
  <si>
    <t>Helsestasjoner og skolehelsetjenesten</t>
  </si>
  <si>
    <t>Rekruttering psykologer</t>
  </si>
  <si>
    <t>Opptrappingsplan rus</t>
  </si>
  <si>
    <t>Økt innslagspunkt for ressurskrevende brukere</t>
  </si>
  <si>
    <t>Dagtilbud til demente</t>
  </si>
  <si>
    <t>Dagtilbud til demente - øremerket tilskudd</t>
  </si>
  <si>
    <t>Rekruttering psykologer - øremerket tilskudd</t>
  </si>
  <si>
    <t>Helsestasjoner og skolehelsetjenesten - øremerket tilskudd</t>
  </si>
  <si>
    <t>Øyeblikkelig hjelp</t>
  </si>
  <si>
    <t>Rehabilitering/habilitering</t>
  </si>
  <si>
    <t>Rehabilitering/habilitering - øremerket tilskudd</t>
  </si>
  <si>
    <t>Aktivitetsplikt for sosialhjelpsmottakere</t>
  </si>
  <si>
    <t>Aktivitetsplikt for sosialhjelpsmottakere - øremerket tilskudd</t>
  </si>
  <si>
    <t>Frivilligsentralen</t>
  </si>
  <si>
    <t>Opptrappingsplan rus - øremerket tilskudd</t>
  </si>
  <si>
    <t>Ingen KPI justering av internhusleie</t>
  </si>
  <si>
    <t>I30</t>
  </si>
  <si>
    <t>I31</t>
  </si>
  <si>
    <t>Nye innsparinger</t>
  </si>
  <si>
    <t>P1</t>
  </si>
  <si>
    <t>P2</t>
  </si>
  <si>
    <t>Frivillig leirskole</t>
  </si>
  <si>
    <t>Tidlig innsats/ny finansieringsordning</t>
  </si>
  <si>
    <t>P3</t>
  </si>
  <si>
    <t>P4</t>
  </si>
  <si>
    <t>Markedsføring kommunens barnehager</t>
  </si>
  <si>
    <t>Redusert antall i barnehage utenfor kommunen</t>
  </si>
  <si>
    <t>P7</t>
  </si>
  <si>
    <t>Korrigering pensjon barnehage</t>
  </si>
  <si>
    <t>P6</t>
  </si>
  <si>
    <t>Innsparing LED gatelys</t>
  </si>
  <si>
    <t>P10</t>
  </si>
  <si>
    <t>Redusert rentemarginpåslag</t>
  </si>
  <si>
    <t>P9</t>
  </si>
  <si>
    <t>Kurs, reiser og seminar</t>
  </si>
  <si>
    <t>Tidlig innsats i skolen gjennom økt lærertetthet fra 1.-4. trinn fra januar 2017</t>
  </si>
  <si>
    <t>Øremerket tilskudd tidlig innsats</t>
  </si>
  <si>
    <t>Flere barnehagelærere</t>
  </si>
  <si>
    <t>Øremerket tilskudd flere barnehagelærere</t>
  </si>
  <si>
    <t>Forsøk med gratis barnehage og SFO</t>
  </si>
  <si>
    <t>Øremerket tilskudd til forsøk med gratis barnehage og SFO</t>
  </si>
  <si>
    <t>Redusert øremerket tilskudd til å rekruttere flere psykologer</t>
  </si>
  <si>
    <t>Nye helsesøstre/stillinger i skolehelsetjenesten og nye stillinger på helsestasjonene</t>
  </si>
  <si>
    <t>Øremerket tilskudd til nye helsesøstre/stillinger i skolehelsetjenesten</t>
  </si>
  <si>
    <t>Redusert egenandel trygghetsalarm inntil 2G</t>
  </si>
  <si>
    <t>P5</t>
  </si>
  <si>
    <t>Reduserte tilskudd til å rekruttere flere psykologer</t>
  </si>
  <si>
    <t>I3/P13</t>
  </si>
  <si>
    <t>I4/P11</t>
  </si>
  <si>
    <t>I5/P12</t>
  </si>
  <si>
    <t>I1/P14</t>
  </si>
  <si>
    <t>I8/P15</t>
  </si>
  <si>
    <t>I9/P16</t>
  </si>
  <si>
    <t>I22/P17/T2</t>
  </si>
  <si>
    <t>I2/T1</t>
  </si>
  <si>
    <t>F4/P8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</si>
</sst>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0062AB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0062AB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62AB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62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7711111789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4" fontId="2" fillId="2" borderId="0" xfId="1" applyNumberFormat="1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164" fontId="0" fillId="3" borderId="0" xfId="1" applyNumberFormat="1" applyFont="1" applyFill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64" fontId="5" fillId="3" borderId="0" xfId="1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64" fontId="0" fillId="3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4" fontId="0" fillId="3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8" fillId="3" borderId="0" xfId="1" applyNumberFormat="1" applyFont="1" applyFill="1" applyAlignment="1">
      <alignment vertical="center"/>
    </xf>
    <xf numFmtId="164" fontId="14" fillId="2" borderId="0" xfId="1" applyNumberFormat="1" applyFont="1" applyFill="1" applyAlignment="1">
      <alignment vertical="center"/>
    </xf>
    <xf numFmtId="3" fontId="13" fillId="3" borderId="3" xfId="1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1" xfId="1" applyNumberFormat="1" applyFont="1" applyFill="1" applyBorder="1" applyAlignment="1">
      <alignment horizontal="right" vertical="center"/>
    </xf>
    <xf numFmtId="164" fontId="15" fillId="2" borderId="0" xfId="1" applyNumberFormat="1" applyFont="1" applyFill="1" applyAlignment="1">
      <alignment vertical="center"/>
    </xf>
    <xf numFmtId="164" fontId="12" fillId="3" borderId="0" xfId="1" applyNumberFormat="1" applyFont="1" applyFill="1" applyAlignment="1">
      <alignment vertical="center"/>
    </xf>
    <xf numFmtId="164" fontId="16" fillId="3" borderId="1" xfId="1" applyNumberFormat="1" applyFont="1" applyFill="1" applyBorder="1" applyAlignment="1">
      <alignment vertical="center"/>
    </xf>
    <xf numFmtId="164" fontId="12" fillId="3" borderId="1" xfId="1" applyNumberFormat="1" applyFont="1" applyFill="1" applyBorder="1" applyAlignment="1">
      <alignment vertical="center"/>
    </xf>
    <xf numFmtId="164" fontId="12" fillId="3" borderId="0" xfId="1" applyNumberFormat="1" applyFont="1" applyFill="1" applyBorder="1" applyAlignment="1">
      <alignment vertical="center"/>
    </xf>
    <xf numFmtId="164" fontId="14" fillId="2" borderId="0" xfId="1" applyNumberFormat="1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164" fontId="12" fillId="4" borderId="1" xfId="1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164" fontId="12" fillId="4" borderId="1" xfId="1" applyNumberFormat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64" fontId="12" fillId="0" borderId="2" xfId="1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4" fontId="19" fillId="3" borderId="1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64" fontId="0" fillId="3" borderId="0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vertical="center"/>
    </xf>
    <xf numFmtId="164" fontId="12" fillId="5" borderId="1" xfId="1" applyNumberFormat="1" applyFont="1" applyFill="1" applyBorder="1" applyAlignment="1">
      <alignment vertical="center"/>
    </xf>
    <xf numFmtId="164" fontId="12" fillId="6" borderId="1" xfId="1" applyNumberFormat="1" applyFont="1" applyFill="1" applyBorder="1" applyAlignment="1">
      <alignment vertical="center"/>
    </xf>
    <xf numFmtId="164" fontId="0" fillId="6" borderId="1" xfId="1" applyNumberFormat="1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3" fontId="13" fillId="0" borderId="3" xfId="1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164" fontId="0" fillId="7" borderId="1" xfId="1" applyNumberFormat="1" applyFont="1" applyFill="1" applyBorder="1" applyAlignment="1">
      <alignment horizontal="right" vertical="center"/>
    </xf>
    <xf numFmtId="164" fontId="12" fillId="7" borderId="1" xfId="1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0" fillId="4" borderId="1" xfId="1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164" fontId="12" fillId="3" borderId="0" xfId="1" applyNumberFormat="1" applyFont="1" applyFill="1" applyBorder="1" applyAlignment="1">
      <alignment horizontal="right" vertical="center"/>
    </xf>
    <xf numFmtId="164" fontId="0" fillId="7" borderId="0" xfId="1" applyNumberFormat="1" applyFont="1" applyFill="1" applyBorder="1" applyAlignment="1">
      <alignment horizontal="right" vertical="center"/>
    </xf>
    <xf numFmtId="164" fontId="12" fillId="7" borderId="0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164" fontId="12" fillId="3" borderId="8" xfId="1" applyNumberFormat="1" applyFont="1" applyFill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3" fontId="13" fillId="3" borderId="7" xfId="1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3" fontId="13" fillId="3" borderId="10" xfId="1" applyNumberFormat="1" applyFont="1" applyFill="1" applyBorder="1" applyAlignment="1">
      <alignment vertical="center" wrapText="1"/>
    </xf>
    <xf numFmtId="164" fontId="12" fillId="3" borderId="6" xfId="1" applyNumberFormat="1" applyFont="1" applyFill="1" applyBorder="1" applyAlignment="1">
      <alignment vertical="center"/>
    </xf>
    <xf numFmtId="164" fontId="13" fillId="0" borderId="8" xfId="1" applyNumberFormat="1" applyFont="1" applyFill="1" applyBorder="1" applyAlignment="1">
      <alignment horizontal="right" vertical="center"/>
    </xf>
    <xf numFmtId="164" fontId="0" fillId="0" borderId="0" xfId="1" applyNumberFormat="1" applyFont="1" applyAlignment="1">
      <alignment vertical="center"/>
    </xf>
    <xf numFmtId="164" fontId="12" fillId="0" borderId="8" xfId="1" applyNumberFormat="1" applyFont="1" applyFill="1" applyBorder="1" applyAlignment="1">
      <alignment vertical="center"/>
    </xf>
    <xf numFmtId="164" fontId="12" fillId="0" borderId="7" xfId="1" applyNumberFormat="1" applyFont="1" applyFill="1" applyBorder="1" applyAlignment="1">
      <alignment vertical="center"/>
    </xf>
  </cellXfs>
  <cellStyles count="7">
    <cellStyle name="Komma" xfId="1" builtinId="3"/>
    <cellStyle name="Normal" xfId="0" builtinId="0"/>
    <cellStyle name="Normal 2" xfId="3"/>
    <cellStyle name="Normal 3" xfId="2"/>
    <cellStyle name="Normal 4" xfId="5"/>
    <cellStyle name="Tusenskille 2" xfId="4"/>
    <cellStyle name="Tusenskille 3" xfId="6"/>
  </cellStyles>
  <dxfs count="0"/>
  <tableStyles count="0" defaultTableStyle="TableStyleMedium2" defaultPivotStyle="PivotStyleLight16"/>
  <colors>
    <mruColors>
      <color rgb="FF0061AA"/>
      <color rgb="FF0062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tabSelected="1" topLeftCell="A142" zoomScaleNormal="100" workbookViewId="0">
      <selection activeCell="M157" sqref="M157"/>
    </sheetView>
  </sheetViews>
  <sheetFormatPr baseColWidth="10" defaultColWidth="11.42578125" defaultRowHeight="15" x14ac:dyDescent="0.25"/>
  <cols>
    <col min="1" max="1" width="6.5703125" customWidth="1"/>
    <col min="2" max="2" width="55.5703125" customWidth="1"/>
    <col min="3" max="5" width="15.28515625" hidden="1" customWidth="1"/>
    <col min="6" max="9" width="15.28515625" customWidth="1"/>
    <col min="10" max="13" width="14.140625" bestFit="1" customWidth="1"/>
  </cols>
  <sheetData>
    <row r="1" spans="1:9" s="29" customFormat="1" ht="23.25" x14ac:dyDescent="0.25">
      <c r="A1" s="15" t="s">
        <v>63</v>
      </c>
      <c r="B1" s="16"/>
      <c r="D1" s="15"/>
      <c r="E1" s="15"/>
      <c r="F1" s="15"/>
      <c r="G1" s="15"/>
      <c r="H1" s="15"/>
      <c r="I1" s="15"/>
    </row>
    <row r="2" spans="1:9" s="29" customFormat="1" ht="23.25" x14ac:dyDescent="0.25">
      <c r="A2" s="15"/>
      <c r="B2" s="16"/>
      <c r="D2" s="15"/>
      <c r="E2" s="15"/>
      <c r="F2" s="15"/>
      <c r="G2" s="15"/>
      <c r="H2" s="15"/>
      <c r="I2" s="15"/>
    </row>
    <row r="3" spans="1:9" s="27" customFormat="1" ht="30" x14ac:dyDescent="0.25">
      <c r="A3" s="4" t="s">
        <v>3</v>
      </c>
      <c r="B3" s="2" t="s">
        <v>0</v>
      </c>
      <c r="C3" s="4" t="s">
        <v>2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>
        <v>2020</v>
      </c>
    </row>
    <row r="4" spans="1:9" s="27" customFormat="1" ht="18.75" customHeight="1" x14ac:dyDescent="0.25">
      <c r="A4" s="22"/>
      <c r="B4" s="13"/>
      <c r="C4" s="19"/>
      <c r="D4" s="14"/>
      <c r="E4" s="14"/>
      <c r="F4" s="14"/>
      <c r="G4" s="14"/>
      <c r="H4" s="14"/>
      <c r="I4" s="14"/>
    </row>
    <row r="5" spans="1:9" s="27" customFormat="1" ht="18.75" customHeight="1" x14ac:dyDescent="0.25">
      <c r="A5" s="31"/>
      <c r="B5" s="12" t="s">
        <v>4</v>
      </c>
      <c r="C5" s="20"/>
      <c r="D5" s="21"/>
      <c r="E5" s="28"/>
      <c r="F5" s="70"/>
      <c r="G5" s="70"/>
      <c r="H5" s="70"/>
      <c r="I5" s="28"/>
    </row>
    <row r="6" spans="1:9" s="27" customFormat="1" ht="18.75" customHeight="1" x14ac:dyDescent="0.25">
      <c r="A6" s="32" t="s">
        <v>417</v>
      </c>
      <c r="B6" s="117" t="s">
        <v>33</v>
      </c>
      <c r="C6" s="18"/>
      <c r="D6" s="18"/>
      <c r="E6" s="59">
        <v>-2275000</v>
      </c>
      <c r="F6" s="77">
        <v>-2319000</v>
      </c>
      <c r="G6" s="77">
        <f>-2345000-10000</f>
        <v>-2355000</v>
      </c>
      <c r="H6" s="77">
        <f>-2375000+10000</f>
        <v>-2365000</v>
      </c>
      <c r="I6" s="77">
        <f>-2408000+20000</f>
        <v>-2388000</v>
      </c>
    </row>
    <row r="7" spans="1:9" s="27" customFormat="1" ht="18.75" customHeight="1" x14ac:dyDescent="0.25">
      <c r="A7" s="32" t="s">
        <v>421</v>
      </c>
      <c r="B7" s="40" t="s">
        <v>47</v>
      </c>
      <c r="C7" s="18"/>
      <c r="D7" s="18"/>
      <c r="E7" s="59">
        <v>-1455000</v>
      </c>
      <c r="F7" s="77">
        <f>-1540000+2366</f>
        <v>-1537634</v>
      </c>
      <c r="G7" s="77">
        <f>-1547000+2366</f>
        <v>-1544634</v>
      </c>
      <c r="H7" s="77">
        <f>-1560000+2366</f>
        <v>-1557634</v>
      </c>
      <c r="I7" s="77">
        <f>-1575000+2366</f>
        <v>-1572634</v>
      </c>
    </row>
    <row r="8" spans="1:9" s="27" customFormat="1" ht="18.75" customHeight="1" x14ac:dyDescent="0.25">
      <c r="A8" s="32" t="s">
        <v>414</v>
      </c>
      <c r="B8" s="40" t="s">
        <v>360</v>
      </c>
      <c r="C8" s="18"/>
      <c r="D8" s="18"/>
      <c r="E8" s="59"/>
      <c r="F8" s="77"/>
      <c r="G8" s="77">
        <v>0</v>
      </c>
      <c r="H8" s="77">
        <v>0</v>
      </c>
      <c r="I8" s="77">
        <v>0</v>
      </c>
    </row>
    <row r="9" spans="1:9" s="27" customFormat="1" ht="18.75" customHeight="1" x14ac:dyDescent="0.25">
      <c r="A9" s="32" t="s">
        <v>415</v>
      </c>
      <c r="B9" s="40" t="s">
        <v>361</v>
      </c>
      <c r="C9" s="18"/>
      <c r="D9" s="18"/>
      <c r="E9" s="59"/>
      <c r="F9" s="77">
        <v>0</v>
      </c>
      <c r="G9" s="77"/>
      <c r="H9" s="77"/>
      <c r="I9" s="77"/>
    </row>
    <row r="10" spans="1:9" s="27" customFormat="1" ht="25.5" x14ac:dyDescent="0.25">
      <c r="A10" s="32" t="s">
        <v>416</v>
      </c>
      <c r="B10" s="40" t="s">
        <v>363</v>
      </c>
      <c r="C10" s="18"/>
      <c r="D10" s="18"/>
      <c r="E10" s="59"/>
      <c r="F10" s="77">
        <v>0</v>
      </c>
      <c r="G10" s="77"/>
      <c r="H10" s="77"/>
      <c r="I10" s="77"/>
    </row>
    <row r="11" spans="1:9" s="27" customFormat="1" ht="25.5" x14ac:dyDescent="0.25">
      <c r="A11" s="32" t="s">
        <v>214</v>
      </c>
      <c r="B11" s="40" t="s">
        <v>57</v>
      </c>
      <c r="C11" s="18"/>
      <c r="D11" s="18"/>
      <c r="E11" s="46">
        <v>-16678</v>
      </c>
      <c r="F11" s="77">
        <v>-12630</v>
      </c>
      <c r="G11" s="77">
        <v>-11284</v>
      </c>
      <c r="H11" s="77">
        <v>-10959</v>
      </c>
      <c r="I11" s="77">
        <v>-11071</v>
      </c>
    </row>
    <row r="12" spans="1:9" s="27" customFormat="1" ht="18.75" customHeight="1" x14ac:dyDescent="0.25">
      <c r="A12" s="32" t="s">
        <v>215</v>
      </c>
      <c r="B12" s="40" t="s">
        <v>34</v>
      </c>
      <c r="C12" s="18"/>
      <c r="D12" s="18"/>
      <c r="E12" s="59">
        <v>-64178</v>
      </c>
      <c r="F12" s="77">
        <v>-100500</v>
      </c>
      <c r="G12" s="77">
        <v>-100500</v>
      </c>
      <c r="H12" s="77">
        <v>-100500</v>
      </c>
      <c r="I12" s="77">
        <v>-100500</v>
      </c>
    </row>
    <row r="13" spans="1:9" s="27" customFormat="1" ht="18.75" customHeight="1" x14ac:dyDescent="0.25">
      <c r="A13" s="32" t="s">
        <v>418</v>
      </c>
      <c r="B13" s="40" t="s">
        <v>38</v>
      </c>
      <c r="C13" s="65"/>
      <c r="D13" s="65"/>
      <c r="E13" s="60">
        <v>78424</v>
      </c>
      <c r="F13" s="77">
        <f>101666-143</f>
        <v>101523</v>
      </c>
      <c r="G13" s="77">
        <f>111017-335</f>
        <v>110682</v>
      </c>
      <c r="H13" s="77">
        <f>114984-732</f>
        <v>114252</v>
      </c>
      <c r="I13" s="77">
        <f>130329-1065</f>
        <v>129264</v>
      </c>
    </row>
    <row r="14" spans="1:9" s="27" customFormat="1" ht="18.75" customHeight="1" x14ac:dyDescent="0.25">
      <c r="A14" s="32" t="s">
        <v>419</v>
      </c>
      <c r="B14" s="40" t="s">
        <v>48</v>
      </c>
      <c r="C14" s="65"/>
      <c r="D14" s="65"/>
      <c r="E14" s="60">
        <v>192312</v>
      </c>
      <c r="F14" s="77">
        <f>210281-328</f>
        <v>209953</v>
      </c>
      <c r="G14" s="77">
        <f>220303-1081</f>
        <v>219222</v>
      </c>
      <c r="H14" s="77">
        <f>223877-2021</f>
        <v>221856</v>
      </c>
      <c r="I14" s="77">
        <f>242435-3181</f>
        <v>239254</v>
      </c>
    </row>
    <row r="15" spans="1:9" s="27" customFormat="1" ht="18.75" customHeight="1" x14ac:dyDescent="0.25">
      <c r="A15" s="32" t="s">
        <v>216</v>
      </c>
      <c r="B15" s="40" t="s">
        <v>35</v>
      </c>
      <c r="C15" s="65"/>
      <c r="D15" s="65"/>
      <c r="E15" s="60">
        <v>-10400</v>
      </c>
      <c r="F15" s="77">
        <v>-14800</v>
      </c>
      <c r="G15" s="77">
        <v>-15200</v>
      </c>
      <c r="H15" s="77">
        <v>-15800</v>
      </c>
      <c r="I15" s="77">
        <v>-17500</v>
      </c>
    </row>
    <row r="16" spans="1:9" s="27" customFormat="1" ht="18.75" customHeight="1" x14ac:dyDescent="0.25">
      <c r="A16" s="32" t="s">
        <v>217</v>
      </c>
      <c r="B16" s="40" t="s">
        <v>49</v>
      </c>
      <c r="C16" s="65"/>
      <c r="D16" s="65"/>
      <c r="E16" s="60">
        <v>-17039</v>
      </c>
      <c r="F16" s="77">
        <v>-16231</v>
      </c>
      <c r="G16" s="77">
        <v>-17403</v>
      </c>
      <c r="H16" s="77">
        <v>-18633</v>
      </c>
      <c r="I16" s="77">
        <v>-21907</v>
      </c>
    </row>
    <row r="17" spans="1:9" s="27" customFormat="1" ht="18.75" customHeight="1" x14ac:dyDescent="0.25">
      <c r="A17" s="32" t="s">
        <v>218</v>
      </c>
      <c r="B17" s="40" t="s">
        <v>50</v>
      </c>
      <c r="C17" s="65"/>
      <c r="D17" s="65"/>
      <c r="E17" s="60">
        <v>17039</v>
      </c>
      <c r="F17" s="77">
        <v>16231</v>
      </c>
      <c r="G17" s="77">
        <v>17403</v>
      </c>
      <c r="H17" s="77">
        <v>18633</v>
      </c>
      <c r="I17" s="77">
        <v>21907</v>
      </c>
    </row>
    <row r="18" spans="1:9" s="27" customFormat="1" ht="18.75" customHeight="1" x14ac:dyDescent="0.25">
      <c r="A18" s="32" t="s">
        <v>219</v>
      </c>
      <c r="B18" s="40" t="s">
        <v>40</v>
      </c>
      <c r="C18" s="65"/>
      <c r="D18" s="65"/>
      <c r="E18" s="60">
        <v>-12885</v>
      </c>
      <c r="F18" s="77">
        <v>-12021</v>
      </c>
      <c r="G18" s="77">
        <v>-11631</v>
      </c>
      <c r="H18" s="77">
        <v>-11588</v>
      </c>
      <c r="I18" s="77">
        <v>-12343</v>
      </c>
    </row>
    <row r="19" spans="1:9" s="27" customFormat="1" ht="15.75" customHeight="1" x14ac:dyDescent="0.25">
      <c r="A19" s="32" t="s">
        <v>220</v>
      </c>
      <c r="B19" s="81" t="s">
        <v>161</v>
      </c>
      <c r="C19" s="65"/>
      <c r="D19" s="65"/>
      <c r="E19" s="60">
        <v>-1013</v>
      </c>
      <c r="F19" s="77">
        <v>-20000</v>
      </c>
      <c r="G19" s="77"/>
      <c r="H19" s="77"/>
      <c r="I19" s="77"/>
    </row>
    <row r="20" spans="1:9" s="27" customFormat="1" ht="15.75" customHeight="1" x14ac:dyDescent="0.25">
      <c r="A20" s="32" t="s">
        <v>221</v>
      </c>
      <c r="B20" s="40" t="s">
        <v>62</v>
      </c>
      <c r="C20" s="65"/>
      <c r="D20" s="65"/>
      <c r="E20" s="60">
        <v>-83003</v>
      </c>
      <c r="F20" s="77">
        <v>-93749</v>
      </c>
      <c r="G20" s="77">
        <v>-97655</v>
      </c>
      <c r="H20" s="77">
        <v>-107421</v>
      </c>
      <c r="I20" s="77">
        <v>-110350</v>
      </c>
    </row>
    <row r="21" spans="1:9" s="27" customFormat="1" x14ac:dyDescent="0.25">
      <c r="A21" s="32" t="s">
        <v>222</v>
      </c>
      <c r="B21" s="40" t="s">
        <v>355</v>
      </c>
      <c r="C21" s="65"/>
      <c r="D21" s="65"/>
      <c r="E21" s="60">
        <v>-1820</v>
      </c>
      <c r="F21" s="77">
        <v>-1070</v>
      </c>
      <c r="G21" s="77">
        <v>-1070</v>
      </c>
      <c r="H21" s="77">
        <v>-1070</v>
      </c>
      <c r="I21" s="77">
        <v>-1070</v>
      </c>
    </row>
    <row r="22" spans="1:9" s="27" customFormat="1" x14ac:dyDescent="0.25">
      <c r="A22" s="32" t="s">
        <v>223</v>
      </c>
      <c r="B22" s="40" t="s">
        <v>356</v>
      </c>
      <c r="C22" s="65"/>
      <c r="D22" s="65"/>
      <c r="E22" s="60"/>
      <c r="F22" s="77">
        <v>-1000</v>
      </c>
      <c r="G22" s="77">
        <v>-1000</v>
      </c>
      <c r="H22" s="77">
        <v>-1000</v>
      </c>
      <c r="I22" s="77">
        <v>-1000</v>
      </c>
    </row>
    <row r="23" spans="1:9" s="27" customFormat="1" ht="25.5" x14ac:dyDescent="0.25">
      <c r="A23" s="32" t="s">
        <v>224</v>
      </c>
      <c r="B23" s="81" t="s">
        <v>351</v>
      </c>
      <c r="C23" s="65"/>
      <c r="D23" s="65"/>
      <c r="E23" s="60"/>
      <c r="F23" s="77"/>
      <c r="G23" s="77"/>
      <c r="H23" s="77">
        <v>-17700</v>
      </c>
      <c r="I23" s="77">
        <v>-2300</v>
      </c>
    </row>
    <row r="24" spans="1:9" s="27" customFormat="1" ht="18.75" customHeight="1" x14ac:dyDescent="0.25">
      <c r="A24" s="32" t="s">
        <v>225</v>
      </c>
      <c r="B24" s="40" t="s">
        <v>58</v>
      </c>
      <c r="C24" s="65"/>
      <c r="D24" s="65"/>
      <c r="E24" s="60"/>
      <c r="F24" s="77"/>
      <c r="G24" s="77">
        <v>-15000</v>
      </c>
      <c r="H24" s="77">
        <v>-25000</v>
      </c>
      <c r="I24" s="77">
        <v>-5000</v>
      </c>
    </row>
    <row r="25" spans="1:9" s="27" customFormat="1" ht="18.75" customHeight="1" x14ac:dyDescent="0.25">
      <c r="A25" s="32" t="s">
        <v>226</v>
      </c>
      <c r="B25" s="40" t="s">
        <v>39</v>
      </c>
      <c r="C25" s="65"/>
      <c r="D25" s="65"/>
      <c r="E25" s="60">
        <v>-4394.0000000000009</v>
      </c>
      <c r="F25" s="77">
        <v>-4149</v>
      </c>
      <c r="G25" s="77">
        <v>-4025</v>
      </c>
      <c r="H25" s="77">
        <v>-3917</v>
      </c>
      <c r="I25" s="77">
        <v>-4004</v>
      </c>
    </row>
    <row r="26" spans="1:9" s="27" customFormat="1" ht="18.75" customHeight="1" x14ac:dyDescent="0.25">
      <c r="A26" s="32" t="s">
        <v>227</v>
      </c>
      <c r="B26" s="40" t="s">
        <v>51</v>
      </c>
      <c r="C26" s="65"/>
      <c r="D26" s="65"/>
      <c r="E26" s="60">
        <v>-1100</v>
      </c>
      <c r="F26" s="77">
        <v>-1100</v>
      </c>
      <c r="G26" s="77">
        <v>-1100</v>
      </c>
      <c r="H26" s="77">
        <v>-1100</v>
      </c>
      <c r="I26" s="77">
        <v>-1100</v>
      </c>
    </row>
    <row r="27" spans="1:9" s="27" customFormat="1" ht="22.5" x14ac:dyDescent="0.25">
      <c r="A27" s="32" t="s">
        <v>420</v>
      </c>
      <c r="B27" s="40" t="s">
        <v>36</v>
      </c>
      <c r="C27" s="83"/>
      <c r="D27" s="83"/>
      <c r="E27" s="84">
        <v>20858</v>
      </c>
      <c r="F27" s="77">
        <f>56949+16021-2366</f>
        <v>70604</v>
      </c>
      <c r="G27" s="77">
        <f>73905+216-2366</f>
        <v>71755</v>
      </c>
      <c r="H27" s="77">
        <f>83548+3003-2366</f>
        <v>84185</v>
      </c>
      <c r="I27" s="77">
        <f>79830+14746-2366</f>
        <v>92210</v>
      </c>
    </row>
    <row r="28" spans="1:9" s="27" customFormat="1" ht="18.75" customHeight="1" x14ac:dyDescent="0.25">
      <c r="A28" s="32" t="s">
        <v>228</v>
      </c>
      <c r="B28" s="40" t="s">
        <v>53</v>
      </c>
      <c r="C28" s="65"/>
      <c r="D28" s="65"/>
      <c r="E28" s="60">
        <v>65000</v>
      </c>
      <c r="F28" s="77">
        <v>67000</v>
      </c>
      <c r="G28" s="77">
        <v>69000</v>
      </c>
      <c r="H28" s="77">
        <v>71000</v>
      </c>
      <c r="I28" s="77">
        <v>74000</v>
      </c>
    </row>
    <row r="29" spans="1:9" s="27" customFormat="1" ht="18.75" customHeight="1" x14ac:dyDescent="0.25">
      <c r="A29" s="32" t="s">
        <v>229</v>
      </c>
      <c r="B29" s="40" t="s">
        <v>52</v>
      </c>
      <c r="C29" s="65"/>
      <c r="D29" s="65"/>
      <c r="E29" s="60">
        <v>-65000</v>
      </c>
      <c r="F29" s="77">
        <v>-67000</v>
      </c>
      <c r="G29" s="77">
        <v>-69000</v>
      </c>
      <c r="H29" s="77">
        <v>-71000</v>
      </c>
      <c r="I29" s="77">
        <v>-74000</v>
      </c>
    </row>
    <row r="30" spans="1:9" s="27" customFormat="1" ht="18.75" customHeight="1" x14ac:dyDescent="0.25">
      <c r="A30" s="32" t="s">
        <v>230</v>
      </c>
      <c r="B30" s="40" t="s">
        <v>54</v>
      </c>
      <c r="C30" s="18"/>
      <c r="D30" s="18"/>
      <c r="E30" s="46">
        <v>-12201</v>
      </c>
      <c r="F30" s="77">
        <v>-13771</v>
      </c>
      <c r="G30" s="77">
        <v>-14932</v>
      </c>
      <c r="H30" s="77">
        <v>-15921</v>
      </c>
      <c r="I30" s="77">
        <v>-16974</v>
      </c>
    </row>
    <row r="31" spans="1:9" s="27" customFormat="1" ht="18.75" customHeight="1" x14ac:dyDescent="0.25">
      <c r="A31" s="32" t="s">
        <v>231</v>
      </c>
      <c r="B31" s="40" t="s">
        <v>55</v>
      </c>
      <c r="C31" s="18"/>
      <c r="D31" s="18"/>
      <c r="E31" s="46">
        <v>-28864</v>
      </c>
      <c r="F31" s="77">
        <v>-30127</v>
      </c>
      <c r="G31" s="77">
        <v>-32308</v>
      </c>
      <c r="H31" s="77">
        <v>-34393</v>
      </c>
      <c r="I31" s="77">
        <v>-36523</v>
      </c>
    </row>
    <row r="32" spans="1:9" s="27" customFormat="1" ht="18.75" customHeight="1" x14ac:dyDescent="0.25">
      <c r="A32" s="32" t="s">
        <v>232</v>
      </c>
      <c r="B32" s="40" t="s">
        <v>56</v>
      </c>
      <c r="C32" s="18"/>
      <c r="D32" s="18"/>
      <c r="E32" s="46">
        <v>-1924</v>
      </c>
      <c r="F32" s="77">
        <v>-1396</v>
      </c>
      <c r="G32" s="77">
        <v>-1006</v>
      </c>
      <c r="H32" s="77">
        <v>-896</v>
      </c>
      <c r="I32" s="77">
        <v>-563</v>
      </c>
    </row>
    <row r="33" spans="1:13" s="27" customFormat="1" ht="18.75" customHeight="1" x14ac:dyDescent="0.25">
      <c r="A33" s="32" t="s">
        <v>208</v>
      </c>
      <c r="B33" s="40" t="s">
        <v>60</v>
      </c>
      <c r="C33" s="18"/>
      <c r="D33" s="18"/>
      <c r="E33" s="46">
        <v>-96696</v>
      </c>
      <c r="F33" s="77">
        <v>-110754</v>
      </c>
      <c r="G33" s="77">
        <v>-126158</v>
      </c>
      <c r="H33" s="77">
        <v>-139789</v>
      </c>
      <c r="I33" s="77">
        <v>-145614</v>
      </c>
    </row>
    <row r="34" spans="1:13" s="27" customFormat="1" ht="18.75" customHeight="1" x14ac:dyDescent="0.25">
      <c r="A34" s="32" t="s">
        <v>210</v>
      </c>
      <c r="B34" s="40" t="s">
        <v>59</v>
      </c>
      <c r="C34" s="18"/>
      <c r="D34" s="18"/>
      <c r="E34" s="46">
        <v>-98309</v>
      </c>
      <c r="F34" s="77">
        <v>-121909</v>
      </c>
      <c r="G34" s="77">
        <v>-139448</v>
      </c>
      <c r="H34" s="77">
        <v>-154273</v>
      </c>
      <c r="I34" s="77">
        <v>-166207</v>
      </c>
    </row>
    <row r="35" spans="1:13" s="27" customFormat="1" ht="18.75" customHeight="1" x14ac:dyDescent="0.25">
      <c r="A35" s="32" t="s">
        <v>383</v>
      </c>
      <c r="B35" s="40" t="s">
        <v>162</v>
      </c>
      <c r="C35" s="18"/>
      <c r="D35" s="18"/>
      <c r="E35" s="46"/>
      <c r="F35" s="77">
        <v>-38500</v>
      </c>
      <c r="G35" s="77">
        <v>-38500</v>
      </c>
      <c r="H35" s="77">
        <v>-38500</v>
      </c>
      <c r="I35" s="77">
        <v>-38500</v>
      </c>
    </row>
    <row r="36" spans="1:13" s="27" customFormat="1" ht="18.75" customHeight="1" x14ac:dyDescent="0.25">
      <c r="A36" s="32" t="s">
        <v>384</v>
      </c>
      <c r="B36" s="40" t="s">
        <v>207</v>
      </c>
      <c r="C36" s="83"/>
      <c r="D36" s="83"/>
      <c r="E36" s="84"/>
      <c r="F36" s="77">
        <v>-30000</v>
      </c>
      <c r="G36" s="77">
        <v>-40000</v>
      </c>
      <c r="H36" s="77"/>
      <c r="I36" s="77"/>
    </row>
    <row r="37" spans="1:13" s="27" customFormat="1" ht="18.75" customHeight="1" x14ac:dyDescent="0.25">
      <c r="A37" s="103" t="s">
        <v>398</v>
      </c>
      <c r="B37" s="102" t="s">
        <v>399</v>
      </c>
      <c r="C37" s="95"/>
      <c r="D37" s="95"/>
      <c r="E37" s="96"/>
      <c r="F37" s="119">
        <v>-8000</v>
      </c>
      <c r="G37" s="119">
        <v>-10000</v>
      </c>
      <c r="H37" s="119">
        <v>-10000</v>
      </c>
      <c r="I37" s="119">
        <v>-10000</v>
      </c>
    </row>
    <row r="38" spans="1:13" s="27" customFormat="1" ht="18.75" customHeight="1" x14ac:dyDescent="0.25">
      <c r="A38" s="37"/>
      <c r="B38" s="55"/>
      <c r="C38" s="95"/>
      <c r="D38" s="95"/>
      <c r="E38" s="96"/>
      <c r="F38" s="97"/>
      <c r="G38" s="97"/>
      <c r="H38" s="97"/>
      <c r="I38" s="97"/>
    </row>
    <row r="39" spans="1:13" s="27" customFormat="1" ht="18.75" customHeight="1" x14ac:dyDescent="0.25">
      <c r="A39" s="33"/>
      <c r="B39" s="2" t="s">
        <v>10</v>
      </c>
      <c r="C39" s="5"/>
      <c r="D39" s="5">
        <v>0</v>
      </c>
      <c r="E39" s="5">
        <v>-3871871</v>
      </c>
      <c r="F39" s="5">
        <f>SUM(F6:F37)</f>
        <v>-4090030</v>
      </c>
      <c r="G39" s="5">
        <f>SUM(G6:G37)</f>
        <v>-4158792</v>
      </c>
      <c r="H39" s="5">
        <f>SUM(H6:H37)</f>
        <v>-4192168</v>
      </c>
      <c r="I39" s="5">
        <f>SUM(I6:I37)</f>
        <v>-4180525</v>
      </c>
      <c r="J39" s="120"/>
      <c r="K39" s="120"/>
      <c r="L39" s="120"/>
      <c r="M39" s="120"/>
    </row>
    <row r="40" spans="1:13" s="27" customFormat="1" ht="18.75" customHeight="1" x14ac:dyDescent="0.25">
      <c r="A40" s="34"/>
      <c r="B40" s="2" t="s">
        <v>11</v>
      </c>
      <c r="C40" s="5"/>
      <c r="D40" s="5">
        <v>3471036</v>
      </c>
      <c r="E40" s="5">
        <v>3552868</v>
      </c>
      <c r="F40" s="5">
        <v>3880044</v>
      </c>
      <c r="G40" s="5">
        <v>3880044</v>
      </c>
      <c r="H40" s="5">
        <v>3880044</v>
      </c>
      <c r="I40" s="5">
        <v>3880044</v>
      </c>
      <c r="J40" s="120"/>
      <c r="K40" s="120"/>
      <c r="L40" s="120"/>
      <c r="M40" s="120"/>
    </row>
    <row r="41" spans="1:13" s="27" customFormat="1" ht="18.75" customHeight="1" x14ac:dyDescent="0.25">
      <c r="A41" s="33" t="s">
        <v>32</v>
      </c>
      <c r="B41" s="2" t="s">
        <v>12</v>
      </c>
      <c r="C41" s="5"/>
      <c r="D41" s="5">
        <v>3471036</v>
      </c>
      <c r="E41" s="5">
        <v>-319003</v>
      </c>
      <c r="F41" s="5">
        <f>SUM(F39:F40)</f>
        <v>-209986</v>
      </c>
      <c r="G41" s="5">
        <f t="shared" ref="G41:I41" si="0">SUM(G39:G40)</f>
        <v>-278748</v>
      </c>
      <c r="H41" s="5">
        <f t="shared" si="0"/>
        <v>-312124</v>
      </c>
      <c r="I41" s="5">
        <f t="shared" si="0"/>
        <v>-300481</v>
      </c>
      <c r="J41" s="120"/>
      <c r="K41" s="120"/>
      <c r="L41" s="120"/>
      <c r="M41" s="120"/>
    </row>
    <row r="42" spans="1:13" s="27" customFormat="1" ht="18.75" customHeight="1" x14ac:dyDescent="0.25">
      <c r="A42" s="35"/>
      <c r="B42" s="8"/>
      <c r="C42" s="9"/>
      <c r="D42" s="9"/>
      <c r="E42" s="9"/>
      <c r="F42" s="9"/>
      <c r="G42" s="9"/>
      <c r="H42" s="9"/>
      <c r="I42" s="9"/>
    </row>
    <row r="43" spans="1:13" s="1" customFormat="1" ht="18.75" customHeight="1" x14ac:dyDescent="0.25">
      <c r="A43" s="36"/>
      <c r="B43" s="10" t="s">
        <v>5</v>
      </c>
      <c r="C43" s="17"/>
      <c r="D43" s="17"/>
      <c r="E43" s="11"/>
      <c r="F43" s="11"/>
      <c r="G43" s="11"/>
      <c r="H43" s="11"/>
      <c r="I43" s="11"/>
    </row>
    <row r="44" spans="1:13" s="27" customFormat="1" ht="18.75" customHeight="1" x14ac:dyDescent="0.25">
      <c r="A44" s="31"/>
      <c r="B44" s="71" t="s">
        <v>6</v>
      </c>
      <c r="C44" s="21"/>
      <c r="D44" s="21"/>
      <c r="E44" s="28"/>
      <c r="F44" s="28"/>
      <c r="G44" s="28"/>
      <c r="H44" s="28"/>
      <c r="I44" s="28"/>
    </row>
    <row r="45" spans="1:13" s="27" customFormat="1" ht="18.75" customHeight="1" x14ac:dyDescent="0.25">
      <c r="A45" s="32" t="s">
        <v>233</v>
      </c>
      <c r="B45" s="40" t="s">
        <v>77</v>
      </c>
      <c r="C45" s="18"/>
      <c r="D45" s="18"/>
      <c r="E45" s="46">
        <v>6459</v>
      </c>
      <c r="F45" s="46">
        <v>12197</v>
      </c>
      <c r="G45" s="46">
        <v>21328</v>
      </c>
      <c r="H45" s="46">
        <v>29001</v>
      </c>
      <c r="I45" s="46">
        <v>35304</v>
      </c>
    </row>
    <row r="46" spans="1:13" s="27" customFormat="1" ht="18.75" customHeight="1" x14ac:dyDescent="0.25">
      <c r="A46" s="32" t="s">
        <v>234</v>
      </c>
      <c r="B46" s="40" t="s">
        <v>78</v>
      </c>
      <c r="C46" s="18"/>
      <c r="D46" s="18"/>
      <c r="E46" s="46">
        <v>1227</v>
      </c>
      <c r="F46" s="46">
        <v>2320</v>
      </c>
      <c r="G46" s="46">
        <v>4016</v>
      </c>
      <c r="H46" s="46">
        <v>5474</v>
      </c>
      <c r="I46" s="46">
        <v>6671</v>
      </c>
    </row>
    <row r="47" spans="1:13" s="27" customFormat="1" ht="18.75" customHeight="1" x14ac:dyDescent="0.25">
      <c r="A47" s="32" t="s">
        <v>235</v>
      </c>
      <c r="B47" s="40" t="s">
        <v>79</v>
      </c>
      <c r="C47" s="18"/>
      <c r="D47" s="18"/>
      <c r="E47" s="46">
        <v>194</v>
      </c>
      <c r="F47" s="46">
        <v>367</v>
      </c>
      <c r="G47" s="46">
        <v>634</v>
      </c>
      <c r="H47" s="46">
        <v>864</v>
      </c>
      <c r="I47" s="46">
        <v>1054</v>
      </c>
    </row>
    <row r="48" spans="1:13" s="27" customFormat="1" x14ac:dyDescent="0.25">
      <c r="A48" s="32" t="s">
        <v>236</v>
      </c>
      <c r="B48" s="40" t="s">
        <v>125</v>
      </c>
      <c r="C48" s="18"/>
      <c r="D48" s="18"/>
      <c r="E48" s="46">
        <v>1080</v>
      </c>
      <c r="F48" s="46"/>
      <c r="G48" s="46">
        <v>750</v>
      </c>
      <c r="H48" s="46">
        <v>762</v>
      </c>
      <c r="I48" s="46"/>
    </row>
    <row r="49" spans="1:9" s="24" customFormat="1" ht="18.75" customHeight="1" x14ac:dyDescent="0.25">
      <c r="A49" s="32" t="s">
        <v>237</v>
      </c>
      <c r="B49" s="40" t="s">
        <v>127</v>
      </c>
      <c r="C49" s="18"/>
      <c r="D49" s="18"/>
      <c r="E49" s="46"/>
      <c r="F49" s="46"/>
      <c r="G49" s="46">
        <v>1344</v>
      </c>
      <c r="H49" s="46">
        <v>1344</v>
      </c>
      <c r="I49" s="46"/>
    </row>
    <row r="50" spans="1:9" s="24" customFormat="1" ht="18.75" customHeight="1" x14ac:dyDescent="0.25">
      <c r="A50" s="32" t="s">
        <v>238</v>
      </c>
      <c r="B50" s="40" t="s">
        <v>126</v>
      </c>
      <c r="C50" s="18"/>
      <c r="D50" s="18"/>
      <c r="E50" s="46">
        <v>1008</v>
      </c>
      <c r="F50" s="46">
        <v>420</v>
      </c>
      <c r="G50" s="46">
        <v>420</v>
      </c>
      <c r="H50" s="46"/>
      <c r="I50" s="46"/>
    </row>
    <row r="51" spans="1:9" s="24" customFormat="1" ht="18.75" customHeight="1" x14ac:dyDescent="0.25">
      <c r="A51" s="32" t="s">
        <v>239</v>
      </c>
      <c r="B51" s="40" t="s">
        <v>76</v>
      </c>
      <c r="C51" s="18"/>
      <c r="D51" s="18"/>
      <c r="E51" s="46">
        <v>4000</v>
      </c>
      <c r="F51" s="46">
        <v>0</v>
      </c>
      <c r="G51" s="46">
        <v>516</v>
      </c>
      <c r="H51" s="46">
        <v>302</v>
      </c>
      <c r="I51" s="46">
        <v>0</v>
      </c>
    </row>
    <row r="52" spans="1:9" s="24" customFormat="1" ht="18.75" customHeight="1" x14ac:dyDescent="0.25">
      <c r="A52" s="32" t="s">
        <v>240</v>
      </c>
      <c r="B52" s="40" t="s">
        <v>364</v>
      </c>
      <c r="C52" s="18"/>
      <c r="D52" s="18"/>
      <c r="E52" s="46"/>
      <c r="F52" s="46">
        <v>2000</v>
      </c>
      <c r="G52" s="46">
        <v>4700</v>
      </c>
      <c r="H52" s="46">
        <v>4700</v>
      </c>
      <c r="I52" s="46">
        <v>4700</v>
      </c>
    </row>
    <row r="53" spans="1:9" s="24" customFormat="1" ht="18.75" customHeight="1" x14ac:dyDescent="0.25">
      <c r="A53" s="32" t="s">
        <v>241</v>
      </c>
      <c r="B53" s="115" t="s">
        <v>385</v>
      </c>
      <c r="C53" s="18"/>
      <c r="D53" s="18"/>
      <c r="E53" s="46"/>
      <c r="F53" s="46"/>
      <c r="G53" s="46"/>
      <c r="H53" s="46">
        <v>-5010</v>
      </c>
      <c r="I53" s="46">
        <v>-10010</v>
      </c>
    </row>
    <row r="54" spans="1:9" s="24" customFormat="1" ht="18.75" customHeight="1" x14ac:dyDescent="0.25">
      <c r="A54" s="32" t="s">
        <v>386</v>
      </c>
      <c r="B54" s="114" t="s">
        <v>388</v>
      </c>
      <c r="C54" s="18"/>
      <c r="D54" s="18"/>
      <c r="E54" s="46"/>
      <c r="F54" s="46">
        <v>2100</v>
      </c>
      <c r="G54" s="46">
        <v>2100</v>
      </c>
      <c r="H54" s="46">
        <v>2100</v>
      </c>
      <c r="I54" s="46">
        <v>2100</v>
      </c>
    </row>
    <row r="55" spans="1:9" s="24" customFormat="1" ht="18.75" customHeight="1" x14ac:dyDescent="0.25">
      <c r="A55" s="32" t="s">
        <v>387</v>
      </c>
      <c r="B55" s="113" t="s">
        <v>389</v>
      </c>
      <c r="C55" s="18"/>
      <c r="D55" s="18"/>
      <c r="E55" s="46"/>
      <c r="F55" s="46">
        <v>7500</v>
      </c>
      <c r="G55" s="46">
        <v>7500</v>
      </c>
      <c r="H55" s="46">
        <v>7500</v>
      </c>
      <c r="I55" s="46">
        <v>7500</v>
      </c>
    </row>
    <row r="56" spans="1:9" s="24" customFormat="1" ht="26.25" customHeight="1" x14ac:dyDescent="0.25">
      <c r="A56" s="32" t="s">
        <v>290</v>
      </c>
      <c r="B56" s="112" t="s">
        <v>402</v>
      </c>
      <c r="C56" s="18"/>
      <c r="D56" s="18"/>
      <c r="E56" s="46"/>
      <c r="F56" s="46">
        <v>7250</v>
      </c>
      <c r="G56" s="46">
        <v>7250</v>
      </c>
      <c r="H56" s="46">
        <v>7250</v>
      </c>
      <c r="I56" s="46">
        <v>7250</v>
      </c>
    </row>
    <row r="57" spans="1:9" s="24" customFormat="1" ht="18.75" customHeight="1" x14ac:dyDescent="0.25">
      <c r="A57" s="32" t="s">
        <v>291</v>
      </c>
      <c r="B57" s="102" t="s">
        <v>403</v>
      </c>
      <c r="C57" s="18"/>
      <c r="D57" s="18"/>
      <c r="E57" s="46"/>
      <c r="F57" s="46">
        <v>-7250</v>
      </c>
      <c r="G57" s="46">
        <v>-7250</v>
      </c>
      <c r="H57" s="46">
        <v>-7250</v>
      </c>
      <c r="I57" s="46">
        <v>-7250</v>
      </c>
    </row>
    <row r="58" spans="1:9" s="24" customFormat="1" ht="19.5" customHeight="1" x14ac:dyDescent="0.25">
      <c r="A58" s="32" t="s">
        <v>143</v>
      </c>
      <c r="B58" s="100" t="s">
        <v>61</v>
      </c>
      <c r="C58" s="18"/>
      <c r="D58" s="18"/>
      <c r="E58" s="46"/>
      <c r="F58" s="46"/>
      <c r="G58" s="46"/>
      <c r="H58" s="46"/>
      <c r="I58" s="46"/>
    </row>
    <row r="59" spans="1:9" s="27" customFormat="1" ht="18.75" customHeight="1" x14ac:dyDescent="0.25">
      <c r="A59" s="32" t="s">
        <v>242</v>
      </c>
      <c r="B59" s="42" t="s">
        <v>349</v>
      </c>
      <c r="C59" s="18"/>
      <c r="D59" s="18"/>
      <c r="E59" s="46">
        <v>2485</v>
      </c>
      <c r="F59" s="46">
        <v>-590</v>
      </c>
      <c r="G59" s="46">
        <v>1046</v>
      </c>
      <c r="H59" s="46">
        <v>2728</v>
      </c>
      <c r="I59" s="46">
        <v>4453</v>
      </c>
    </row>
    <row r="60" spans="1:9" s="24" customFormat="1" ht="18.75" customHeight="1" x14ac:dyDescent="0.25">
      <c r="A60" s="32" t="s">
        <v>243</v>
      </c>
      <c r="B60" s="42" t="s">
        <v>350</v>
      </c>
      <c r="C60" s="18"/>
      <c r="D60" s="18"/>
      <c r="E60" s="46">
        <v>-6018</v>
      </c>
      <c r="F60" s="46">
        <v>590</v>
      </c>
      <c r="G60" s="46">
        <v>-1046</v>
      </c>
      <c r="H60" s="46">
        <v>-2728</v>
      </c>
      <c r="I60" s="46">
        <v>-4453</v>
      </c>
    </row>
    <row r="61" spans="1:9" s="24" customFormat="1" ht="18.75" customHeight="1" x14ac:dyDescent="0.25">
      <c r="A61" s="37"/>
      <c r="B61" s="82"/>
      <c r="C61" s="26"/>
      <c r="D61" s="26"/>
      <c r="E61" s="94"/>
      <c r="F61" s="94"/>
      <c r="G61" s="94"/>
      <c r="H61" s="94"/>
      <c r="I61" s="94"/>
    </row>
    <row r="62" spans="1:9" s="24" customFormat="1" ht="18.75" customHeight="1" x14ac:dyDescent="0.25">
      <c r="A62" s="30" t="s">
        <v>31</v>
      </c>
      <c r="B62" s="6" t="s">
        <v>9</v>
      </c>
      <c r="C62" s="7"/>
      <c r="D62" s="7">
        <v>0</v>
      </c>
      <c r="E62" s="53">
        <v>10435</v>
      </c>
      <c r="F62" s="53">
        <f>SUM(F45:F60)</f>
        <v>26904</v>
      </c>
      <c r="G62" s="53">
        <f t="shared" ref="G62:I62" si="1">SUM(G45:G60)</f>
        <v>43308</v>
      </c>
      <c r="H62" s="53">
        <f t="shared" si="1"/>
        <v>47037</v>
      </c>
      <c r="I62" s="53">
        <f t="shared" si="1"/>
        <v>47319</v>
      </c>
    </row>
    <row r="63" spans="1:9" s="27" customFormat="1" ht="18.75" customHeight="1" x14ac:dyDescent="0.25">
      <c r="A63" s="35"/>
      <c r="B63" s="8"/>
      <c r="C63" s="9"/>
      <c r="D63" s="9"/>
      <c r="E63" s="48"/>
      <c r="F63" s="48"/>
      <c r="G63" s="48"/>
      <c r="H63" s="48"/>
      <c r="I63" s="48"/>
    </row>
    <row r="64" spans="1:9" s="27" customFormat="1" ht="18.75" customHeight="1" x14ac:dyDescent="0.25">
      <c r="A64" s="36"/>
      <c r="B64" s="10" t="s">
        <v>7</v>
      </c>
      <c r="C64" s="17"/>
      <c r="D64" s="17"/>
      <c r="E64" s="49"/>
      <c r="F64" s="49"/>
      <c r="G64" s="49"/>
      <c r="H64" s="49"/>
      <c r="I64" s="49"/>
    </row>
    <row r="65" spans="1:9" s="1" customFormat="1" ht="18.75" customHeight="1" x14ac:dyDescent="0.25">
      <c r="A65" s="31"/>
      <c r="B65" s="12" t="s">
        <v>1</v>
      </c>
      <c r="C65" s="21"/>
      <c r="D65" s="21"/>
      <c r="E65" s="50"/>
      <c r="F65" s="50"/>
      <c r="G65" s="50"/>
      <c r="H65" s="50"/>
      <c r="I65" s="50"/>
    </row>
    <row r="66" spans="1:9" s="27" customFormat="1" ht="18.75" customHeight="1" x14ac:dyDescent="0.25">
      <c r="A66" s="32" t="s">
        <v>244</v>
      </c>
      <c r="B66" s="62" t="s">
        <v>213</v>
      </c>
      <c r="C66" s="25"/>
      <c r="D66" s="25"/>
      <c r="E66" s="58">
        <v>100</v>
      </c>
      <c r="F66" s="58">
        <v>-3800</v>
      </c>
      <c r="G66" s="58">
        <v>-3800</v>
      </c>
      <c r="H66" s="58">
        <v>-3800</v>
      </c>
      <c r="I66" s="58">
        <v>-3800</v>
      </c>
    </row>
    <row r="67" spans="1:9" s="27" customFormat="1" ht="18.75" customHeight="1" x14ac:dyDescent="0.25">
      <c r="A67" s="32" t="s">
        <v>245</v>
      </c>
      <c r="B67" s="62" t="s">
        <v>179</v>
      </c>
      <c r="C67" s="25"/>
      <c r="D67" s="25"/>
      <c r="E67" s="58"/>
      <c r="F67" s="58">
        <v>-2900</v>
      </c>
      <c r="G67" s="58">
        <v>-6900</v>
      </c>
      <c r="H67" s="58">
        <v>-6900</v>
      </c>
      <c r="I67" s="58">
        <v>-6900</v>
      </c>
    </row>
    <row r="68" spans="1:9" s="27" customFormat="1" ht="18.75" customHeight="1" x14ac:dyDescent="0.25">
      <c r="A68" s="32" t="s">
        <v>246</v>
      </c>
      <c r="B68" s="62" t="s">
        <v>180</v>
      </c>
      <c r="C68" s="25"/>
      <c r="D68" s="25"/>
      <c r="E68" s="58"/>
      <c r="F68" s="58"/>
      <c r="G68" s="58">
        <v>-2700</v>
      </c>
      <c r="H68" s="58">
        <v>-6500</v>
      </c>
      <c r="I68" s="58">
        <v>-6500</v>
      </c>
    </row>
    <row r="69" spans="1:9" s="27" customFormat="1" x14ac:dyDescent="0.25">
      <c r="A69" s="32" t="s">
        <v>247</v>
      </c>
      <c r="B69" s="62" t="s">
        <v>181</v>
      </c>
      <c r="C69" s="25"/>
      <c r="D69" s="25"/>
      <c r="E69" s="58"/>
      <c r="F69" s="58"/>
      <c r="G69" s="58"/>
      <c r="H69" s="58">
        <v>-2600</v>
      </c>
      <c r="I69" s="58">
        <v>-6200</v>
      </c>
    </row>
    <row r="70" spans="1:9" s="27" customFormat="1" ht="18.75" customHeight="1" x14ac:dyDescent="0.25">
      <c r="A70" s="32" t="s">
        <v>248</v>
      </c>
      <c r="B70" s="62" t="s">
        <v>182</v>
      </c>
      <c r="C70" s="25"/>
      <c r="D70" s="25"/>
      <c r="E70" s="58"/>
      <c r="F70" s="58"/>
      <c r="G70" s="58"/>
      <c r="H70" s="58"/>
      <c r="I70" s="58">
        <v>-2500</v>
      </c>
    </row>
    <row r="71" spans="1:9" s="27" customFormat="1" ht="25.5" x14ac:dyDescent="0.25">
      <c r="A71" s="32" t="s">
        <v>249</v>
      </c>
      <c r="B71" s="66" t="s">
        <v>134</v>
      </c>
      <c r="C71" s="25"/>
      <c r="D71" s="25"/>
      <c r="E71" s="58"/>
      <c r="F71" s="58">
        <v>484</v>
      </c>
      <c r="G71" s="58">
        <v>309</v>
      </c>
      <c r="H71" s="58">
        <v>309</v>
      </c>
      <c r="I71" s="58">
        <v>309</v>
      </c>
    </row>
    <row r="72" spans="1:9" s="27" customFormat="1" ht="19.5" customHeight="1" x14ac:dyDescent="0.25">
      <c r="A72" s="64" t="s">
        <v>250</v>
      </c>
      <c r="B72" s="62" t="s">
        <v>135</v>
      </c>
      <c r="C72" s="87"/>
      <c r="D72" s="87"/>
      <c r="E72" s="57">
        <v>2220</v>
      </c>
      <c r="F72" s="58">
        <v>12650</v>
      </c>
      <c r="G72" s="58">
        <v>12650</v>
      </c>
      <c r="H72" s="58">
        <v>12650</v>
      </c>
      <c r="I72" s="58">
        <v>12650</v>
      </c>
    </row>
    <row r="73" spans="1:9" s="27" customFormat="1" ht="18.75" customHeight="1" x14ac:dyDescent="0.25">
      <c r="A73" s="64" t="s">
        <v>251</v>
      </c>
      <c r="B73" s="62" t="s">
        <v>185</v>
      </c>
      <c r="C73" s="25"/>
      <c r="D73" s="25"/>
      <c r="E73" s="58"/>
      <c r="F73" s="58">
        <v>5000</v>
      </c>
      <c r="G73" s="58">
        <v>5000</v>
      </c>
      <c r="H73" s="58">
        <v>5000</v>
      </c>
      <c r="I73" s="58">
        <v>5000</v>
      </c>
    </row>
    <row r="74" spans="1:9" s="27" customFormat="1" ht="18.75" customHeight="1" x14ac:dyDescent="0.25">
      <c r="A74" s="64" t="s">
        <v>252</v>
      </c>
      <c r="B74" s="62" t="s">
        <v>359</v>
      </c>
      <c r="C74" s="87"/>
      <c r="D74" s="87"/>
      <c r="E74" s="57"/>
      <c r="F74" s="58">
        <v>-1834</v>
      </c>
      <c r="G74" s="58">
        <v>-1789</v>
      </c>
      <c r="H74" s="58">
        <v>-1747</v>
      </c>
      <c r="I74" s="58">
        <v>-1699</v>
      </c>
    </row>
    <row r="75" spans="1:9" s="27" customFormat="1" ht="18.75" customHeight="1" x14ac:dyDescent="0.25">
      <c r="A75" s="64" t="s">
        <v>253</v>
      </c>
      <c r="B75" s="62" t="s">
        <v>357</v>
      </c>
      <c r="C75" s="87"/>
      <c r="D75" s="87"/>
      <c r="E75" s="57"/>
      <c r="F75" s="58">
        <v>378</v>
      </c>
      <c r="G75" s="58">
        <v>378</v>
      </c>
      <c r="H75" s="58">
        <v>378</v>
      </c>
      <c r="I75" s="58">
        <v>378</v>
      </c>
    </row>
    <row r="76" spans="1:9" s="27" customFormat="1" ht="18.75" customHeight="1" x14ac:dyDescent="0.25">
      <c r="A76" s="32" t="s">
        <v>254</v>
      </c>
      <c r="B76" s="88" t="s">
        <v>385</v>
      </c>
      <c r="C76" s="25"/>
      <c r="D76" s="25"/>
      <c r="E76" s="58"/>
      <c r="F76" s="58"/>
      <c r="G76" s="58"/>
      <c r="H76" s="58">
        <v>-4600</v>
      </c>
      <c r="I76" s="58">
        <v>-9190</v>
      </c>
    </row>
    <row r="77" spans="1:9" s="27" customFormat="1" ht="18.75" customHeight="1" x14ac:dyDescent="0.25">
      <c r="A77" s="64" t="s">
        <v>390</v>
      </c>
      <c r="B77" s="101" t="s">
        <v>392</v>
      </c>
      <c r="C77" s="87"/>
      <c r="D77" s="87"/>
      <c r="E77" s="57"/>
      <c r="F77" s="58">
        <v>200</v>
      </c>
      <c r="G77" s="58">
        <v>200</v>
      </c>
      <c r="H77" s="58"/>
      <c r="I77" s="58"/>
    </row>
    <row r="78" spans="1:9" s="27" customFormat="1" ht="18.75" customHeight="1" x14ac:dyDescent="0.25">
      <c r="A78" s="64" t="s">
        <v>391</v>
      </c>
      <c r="B78" s="101" t="s">
        <v>393</v>
      </c>
      <c r="C78" s="87"/>
      <c r="D78" s="87"/>
      <c r="E78" s="57"/>
      <c r="F78" s="58">
        <v>-2000</v>
      </c>
      <c r="G78" s="58">
        <v>-3000</v>
      </c>
      <c r="H78" s="58">
        <v>-4000</v>
      </c>
      <c r="I78" s="58">
        <v>-4000</v>
      </c>
    </row>
    <row r="79" spans="1:9" s="27" customFormat="1" ht="18.75" customHeight="1" x14ac:dyDescent="0.25">
      <c r="A79" s="64" t="s">
        <v>394</v>
      </c>
      <c r="B79" s="102" t="s">
        <v>395</v>
      </c>
      <c r="C79" s="87"/>
      <c r="D79" s="87"/>
      <c r="E79" s="57"/>
      <c r="F79" s="58">
        <v>-9800</v>
      </c>
      <c r="G79" s="58">
        <v>-9800</v>
      </c>
      <c r="H79" s="58">
        <v>-9800</v>
      </c>
      <c r="I79" s="58">
        <v>-9800</v>
      </c>
    </row>
    <row r="80" spans="1:9" s="27" customFormat="1" ht="18.75" customHeight="1" x14ac:dyDescent="0.25">
      <c r="A80" s="64" t="s">
        <v>292</v>
      </c>
      <c r="B80" s="102" t="s">
        <v>404</v>
      </c>
      <c r="C80" s="87"/>
      <c r="D80" s="87"/>
      <c r="E80" s="57"/>
      <c r="F80" s="58">
        <v>3000</v>
      </c>
      <c r="G80" s="58">
        <v>7210</v>
      </c>
      <c r="H80" s="58">
        <v>7210</v>
      </c>
      <c r="I80" s="58">
        <v>7210</v>
      </c>
    </row>
    <row r="81" spans="1:9" s="27" customFormat="1" ht="18.75" customHeight="1" x14ac:dyDescent="0.25">
      <c r="A81" s="64" t="s">
        <v>293</v>
      </c>
      <c r="B81" s="102" t="s">
        <v>405</v>
      </c>
      <c r="C81" s="87"/>
      <c r="D81" s="87"/>
      <c r="E81" s="57"/>
      <c r="F81" s="58">
        <v>-3000</v>
      </c>
      <c r="G81" s="58">
        <v>-7210</v>
      </c>
      <c r="H81" s="58">
        <v>-7210</v>
      </c>
      <c r="I81" s="58">
        <v>-7210</v>
      </c>
    </row>
    <row r="82" spans="1:9" s="27" customFormat="1" ht="18.75" customHeight="1" x14ac:dyDescent="0.25">
      <c r="A82" s="64" t="s">
        <v>296</v>
      </c>
      <c r="B82" s="102" t="s">
        <v>406</v>
      </c>
      <c r="C82" s="87"/>
      <c r="D82" s="87"/>
      <c r="E82" s="57"/>
      <c r="F82" s="58">
        <v>330</v>
      </c>
      <c r="G82" s="58">
        <v>390</v>
      </c>
      <c r="H82" s="58">
        <v>390</v>
      </c>
      <c r="I82" s="58">
        <v>390</v>
      </c>
    </row>
    <row r="83" spans="1:9" s="27" customFormat="1" ht="18.75" customHeight="1" x14ac:dyDescent="0.25">
      <c r="A83" s="64" t="s">
        <v>297</v>
      </c>
      <c r="B83" s="112" t="s">
        <v>407</v>
      </c>
      <c r="C83" s="87"/>
      <c r="D83" s="87"/>
      <c r="E83" s="57"/>
      <c r="F83" s="58">
        <v>-330</v>
      </c>
      <c r="G83" s="58">
        <v>-390</v>
      </c>
      <c r="H83" s="58">
        <v>-390</v>
      </c>
      <c r="I83" s="58">
        <v>-390</v>
      </c>
    </row>
    <row r="84" spans="1:9" s="27" customFormat="1" ht="18.75" customHeight="1" x14ac:dyDescent="0.25">
      <c r="A84" s="32" t="s">
        <v>143</v>
      </c>
      <c r="B84" s="100" t="s">
        <v>344</v>
      </c>
      <c r="C84" s="25"/>
      <c r="D84" s="25"/>
      <c r="E84" s="58"/>
      <c r="F84" s="58"/>
      <c r="G84" s="58"/>
      <c r="H84" s="58"/>
      <c r="I84" s="58"/>
    </row>
    <row r="85" spans="1:9" s="27" customFormat="1" ht="18.75" customHeight="1" x14ac:dyDescent="0.25">
      <c r="A85" s="32" t="s">
        <v>255</v>
      </c>
      <c r="B85" s="55" t="s">
        <v>342</v>
      </c>
      <c r="C85" s="28"/>
      <c r="D85" s="28"/>
      <c r="E85" s="50"/>
      <c r="F85" s="58"/>
      <c r="G85" s="58">
        <v>-444</v>
      </c>
      <c r="H85" s="58">
        <v>-444</v>
      </c>
      <c r="I85" s="58">
        <v>-444</v>
      </c>
    </row>
    <row r="86" spans="1:9" s="27" customFormat="1" ht="18.75" customHeight="1" x14ac:dyDescent="0.25">
      <c r="A86" s="32" t="s">
        <v>358</v>
      </c>
      <c r="B86" s="43" t="s">
        <v>343</v>
      </c>
      <c r="C86" s="28"/>
      <c r="D86" s="28"/>
      <c r="E86" s="50">
        <v>-1265</v>
      </c>
      <c r="F86" s="58">
        <v>-4000</v>
      </c>
      <c r="G86" s="58">
        <v>-4000</v>
      </c>
      <c r="H86" s="58">
        <v>-4000</v>
      </c>
      <c r="I86" s="58">
        <v>-4000</v>
      </c>
    </row>
    <row r="87" spans="1:9" s="27" customFormat="1" ht="18.75" customHeight="1" x14ac:dyDescent="0.25">
      <c r="A87" s="32" t="s">
        <v>365</v>
      </c>
      <c r="B87" s="43" t="s">
        <v>367</v>
      </c>
      <c r="C87" s="28"/>
      <c r="D87" s="28"/>
      <c r="E87" s="50"/>
      <c r="F87" s="58">
        <v>1800</v>
      </c>
      <c r="G87" s="58">
        <v>1800</v>
      </c>
      <c r="H87" s="58">
        <v>1800</v>
      </c>
      <c r="I87" s="58">
        <v>1800</v>
      </c>
    </row>
    <row r="88" spans="1:9" s="27" customFormat="1" ht="18.75" customHeight="1" x14ac:dyDescent="0.25">
      <c r="A88" s="32" t="s">
        <v>366</v>
      </c>
      <c r="B88" s="43" t="s">
        <v>374</v>
      </c>
      <c r="C88" s="28"/>
      <c r="D88" s="28"/>
      <c r="E88" s="50"/>
      <c r="F88" s="58">
        <v>-1200</v>
      </c>
      <c r="G88" s="58">
        <v>-1200</v>
      </c>
      <c r="H88" s="58">
        <v>-1200</v>
      </c>
      <c r="I88" s="58">
        <v>-1200</v>
      </c>
    </row>
    <row r="89" spans="1:9" s="27" customFormat="1" ht="30.75" customHeight="1" x14ac:dyDescent="0.25">
      <c r="A89" s="103" t="s">
        <v>294</v>
      </c>
      <c r="B89" s="112" t="s">
        <v>409</v>
      </c>
      <c r="C89" s="23"/>
      <c r="D89" s="23"/>
      <c r="E89" s="51"/>
      <c r="F89" s="121">
        <v>1900</v>
      </c>
      <c r="G89" s="121">
        <v>1900</v>
      </c>
      <c r="H89" s="121">
        <v>1900</v>
      </c>
      <c r="I89" s="121">
        <v>1900</v>
      </c>
    </row>
    <row r="90" spans="1:9" s="27" customFormat="1" ht="25.5" customHeight="1" x14ac:dyDescent="0.25">
      <c r="A90" s="104" t="s">
        <v>295</v>
      </c>
      <c r="B90" s="116" t="s">
        <v>410</v>
      </c>
      <c r="C90" s="23"/>
      <c r="D90" s="23"/>
      <c r="E90" s="51"/>
      <c r="F90" s="122">
        <v>-1900</v>
      </c>
      <c r="G90" s="122">
        <v>-1900</v>
      </c>
      <c r="H90" s="122">
        <v>-1900</v>
      </c>
      <c r="I90" s="122">
        <v>-1900</v>
      </c>
    </row>
    <row r="91" spans="1:9" s="27" customFormat="1" ht="18.75" customHeight="1" x14ac:dyDescent="0.25">
      <c r="A91" s="30" t="s">
        <v>31</v>
      </c>
      <c r="B91" s="6" t="s">
        <v>8</v>
      </c>
      <c r="C91" s="7"/>
      <c r="D91" s="7">
        <v>0</v>
      </c>
      <c r="E91" s="53">
        <v>1055</v>
      </c>
      <c r="F91" s="53">
        <f>SUM(F66:F90)</f>
        <v>-5022</v>
      </c>
      <c r="G91" s="53">
        <f t="shared" ref="G91:I91" si="2">SUM(G66:G90)</f>
        <v>-13296</v>
      </c>
      <c r="H91" s="53">
        <f t="shared" si="2"/>
        <v>-25454</v>
      </c>
      <c r="I91" s="53">
        <f t="shared" si="2"/>
        <v>-36096</v>
      </c>
    </row>
    <row r="92" spans="1:9" s="27" customFormat="1" ht="18.75" customHeight="1" x14ac:dyDescent="0.25">
      <c r="A92" s="35"/>
      <c r="B92" s="8"/>
      <c r="C92" s="9"/>
      <c r="D92" s="9"/>
      <c r="E92" s="48"/>
      <c r="F92" s="48"/>
      <c r="G92" s="48"/>
      <c r="H92" s="48"/>
      <c r="I92" s="48"/>
    </row>
    <row r="93" spans="1:9" s="27" customFormat="1" ht="18.75" customHeight="1" x14ac:dyDescent="0.25">
      <c r="A93" s="36"/>
      <c r="B93" s="10" t="s">
        <v>13</v>
      </c>
      <c r="C93" s="17"/>
      <c r="D93" s="17"/>
      <c r="E93" s="49"/>
      <c r="F93" s="49"/>
      <c r="G93" s="49"/>
      <c r="H93" s="49"/>
      <c r="I93" s="49"/>
    </row>
    <row r="94" spans="1:9" s="27" customFormat="1" ht="18.75" customHeight="1" x14ac:dyDescent="0.25">
      <c r="A94" s="31"/>
      <c r="B94" s="12" t="s">
        <v>14</v>
      </c>
      <c r="C94" s="21"/>
      <c r="D94" s="21"/>
      <c r="E94" s="50"/>
      <c r="F94" s="50"/>
      <c r="G94" s="50"/>
      <c r="H94" s="50"/>
      <c r="I94" s="50"/>
    </row>
    <row r="95" spans="1:9" s="27" customFormat="1" ht="18.75" customHeight="1" x14ac:dyDescent="0.25">
      <c r="A95" s="32" t="s">
        <v>256</v>
      </c>
      <c r="B95" s="45" t="s">
        <v>95</v>
      </c>
      <c r="C95" s="28"/>
      <c r="D95" s="28"/>
      <c r="E95" s="50">
        <v>-374</v>
      </c>
      <c r="F95" s="50">
        <v>-378</v>
      </c>
      <c r="G95" s="50">
        <v>-1140</v>
      </c>
      <c r="H95" s="50">
        <v>-1912</v>
      </c>
      <c r="I95" s="50">
        <v>-2684</v>
      </c>
    </row>
    <row r="96" spans="1:9" s="27" customFormat="1" ht="18.75" customHeight="1" x14ac:dyDescent="0.25">
      <c r="A96" s="32" t="s">
        <v>257</v>
      </c>
      <c r="B96" s="45" t="s">
        <v>104</v>
      </c>
      <c r="C96" s="28"/>
      <c r="D96" s="28"/>
      <c r="E96" s="50">
        <v>-3000</v>
      </c>
      <c r="F96" s="50">
        <v>0</v>
      </c>
      <c r="G96" s="50">
        <v>-6000</v>
      </c>
      <c r="H96" s="50">
        <v>-6000</v>
      </c>
      <c r="I96" s="50">
        <v>-6000</v>
      </c>
    </row>
    <row r="97" spans="1:9" s="27" customFormat="1" ht="18.75" customHeight="1" x14ac:dyDescent="0.25">
      <c r="A97" s="32" t="s">
        <v>258</v>
      </c>
      <c r="B97" s="44" t="s">
        <v>211</v>
      </c>
      <c r="C97" s="28"/>
      <c r="D97" s="28"/>
      <c r="E97" s="50"/>
      <c r="F97" s="50">
        <v>4000</v>
      </c>
      <c r="G97" s="50">
        <v>4000</v>
      </c>
      <c r="H97" s="50">
        <v>4000</v>
      </c>
      <c r="I97" s="50">
        <v>4000</v>
      </c>
    </row>
    <row r="98" spans="1:9" s="27" customFormat="1" ht="18.75" customHeight="1" x14ac:dyDescent="0.25">
      <c r="A98" s="32" t="s">
        <v>259</v>
      </c>
      <c r="B98" s="45" t="s">
        <v>369</v>
      </c>
      <c r="C98" s="28"/>
      <c r="D98" s="28"/>
      <c r="E98" s="50"/>
      <c r="F98" s="50">
        <v>4485</v>
      </c>
      <c r="G98" s="50">
        <v>4485</v>
      </c>
      <c r="H98" s="50">
        <v>4485</v>
      </c>
      <c r="I98" s="50">
        <v>4485</v>
      </c>
    </row>
    <row r="99" spans="1:9" s="27" customFormat="1" ht="18.75" customHeight="1" x14ac:dyDescent="0.25">
      <c r="A99" s="32" t="s">
        <v>260</v>
      </c>
      <c r="B99" s="45" t="s">
        <v>381</v>
      </c>
      <c r="C99" s="28"/>
      <c r="D99" s="28"/>
      <c r="E99" s="50"/>
      <c r="F99" s="50">
        <v>-585</v>
      </c>
      <c r="G99" s="50">
        <v>-585</v>
      </c>
      <c r="H99" s="50">
        <v>-585</v>
      </c>
      <c r="I99" s="50">
        <v>-585</v>
      </c>
    </row>
    <row r="100" spans="1:9" s="27" customFormat="1" ht="18.75" customHeight="1" x14ac:dyDescent="0.25">
      <c r="A100" s="32" t="s">
        <v>261</v>
      </c>
      <c r="B100" s="45" t="s">
        <v>370</v>
      </c>
      <c r="C100" s="28"/>
      <c r="D100" s="28"/>
      <c r="E100" s="50"/>
      <c r="F100" s="50">
        <v>4000</v>
      </c>
      <c r="G100" s="50">
        <v>4000</v>
      </c>
      <c r="H100" s="50">
        <v>4000</v>
      </c>
      <c r="I100" s="50">
        <v>4000</v>
      </c>
    </row>
    <row r="101" spans="1:9" s="27" customFormat="1" ht="18.75" customHeight="1" x14ac:dyDescent="0.25">
      <c r="A101" s="32" t="s">
        <v>262</v>
      </c>
      <c r="B101" s="43" t="s">
        <v>368</v>
      </c>
      <c r="C101" s="28"/>
      <c r="D101" s="28"/>
      <c r="E101" s="50"/>
      <c r="F101" s="50">
        <v>260</v>
      </c>
      <c r="G101" s="50">
        <v>260</v>
      </c>
      <c r="H101" s="50">
        <v>260</v>
      </c>
      <c r="I101" s="50">
        <v>260</v>
      </c>
    </row>
    <row r="102" spans="1:9" s="27" customFormat="1" ht="18.75" customHeight="1" x14ac:dyDescent="0.25">
      <c r="A102" s="32" t="s">
        <v>263</v>
      </c>
      <c r="B102" s="43" t="s">
        <v>373</v>
      </c>
      <c r="C102" s="28"/>
      <c r="D102" s="28"/>
      <c r="E102" s="50"/>
      <c r="F102" s="50">
        <v>-260</v>
      </c>
      <c r="G102" s="50">
        <v>-260</v>
      </c>
      <c r="H102" s="50">
        <v>-260</v>
      </c>
      <c r="I102" s="50">
        <v>-260</v>
      </c>
    </row>
    <row r="103" spans="1:9" s="27" customFormat="1" ht="18.75" customHeight="1" x14ac:dyDescent="0.25">
      <c r="A103" s="32" t="s">
        <v>264</v>
      </c>
      <c r="B103" s="43" t="s">
        <v>371</v>
      </c>
      <c r="C103" s="28"/>
      <c r="D103" s="28"/>
      <c r="E103" s="50"/>
      <c r="F103" s="50">
        <v>585</v>
      </c>
      <c r="G103" s="50">
        <v>585</v>
      </c>
      <c r="H103" s="50">
        <v>585</v>
      </c>
      <c r="I103" s="50">
        <v>585</v>
      </c>
    </row>
    <row r="104" spans="1:9" s="27" customFormat="1" ht="18.75" customHeight="1" x14ac:dyDescent="0.25">
      <c r="A104" s="32" t="s">
        <v>265</v>
      </c>
      <c r="B104" s="43" t="s">
        <v>372</v>
      </c>
      <c r="C104" s="28"/>
      <c r="D104" s="28"/>
      <c r="E104" s="50"/>
      <c r="F104" s="50">
        <v>-585</v>
      </c>
      <c r="G104" s="50">
        <v>-585</v>
      </c>
      <c r="H104" s="50">
        <v>-585</v>
      </c>
      <c r="I104" s="50">
        <v>-585</v>
      </c>
    </row>
    <row r="105" spans="1:9" s="27" customFormat="1" ht="18.75" customHeight="1" x14ac:dyDescent="0.25">
      <c r="A105" s="32" t="s">
        <v>266</v>
      </c>
      <c r="B105" s="89" t="s">
        <v>385</v>
      </c>
      <c r="C105" s="28"/>
      <c r="D105" s="28"/>
      <c r="E105" s="50">
        <v>-3000</v>
      </c>
      <c r="F105" s="111"/>
      <c r="G105" s="50"/>
      <c r="H105" s="50">
        <v>-7070</v>
      </c>
      <c r="I105" s="50">
        <v>-14150</v>
      </c>
    </row>
    <row r="106" spans="1:9" s="27" customFormat="1" ht="18.75" customHeight="1" x14ac:dyDescent="0.25">
      <c r="A106" s="32" t="s">
        <v>298</v>
      </c>
      <c r="B106" s="106" t="s">
        <v>413</v>
      </c>
      <c r="C106" s="28"/>
      <c r="D106" s="28"/>
      <c r="E106" s="50"/>
      <c r="F106" s="50">
        <v>-110</v>
      </c>
      <c r="G106" s="50">
        <v>-110</v>
      </c>
      <c r="H106" s="50">
        <v>-110</v>
      </c>
      <c r="I106" s="50">
        <v>-110</v>
      </c>
    </row>
    <row r="107" spans="1:9" s="27" customFormat="1" ht="18.75" customHeight="1" x14ac:dyDescent="0.25">
      <c r="A107" s="32" t="s">
        <v>299</v>
      </c>
      <c r="B107" s="116" t="s">
        <v>408</v>
      </c>
      <c r="C107" s="28"/>
      <c r="D107" s="28"/>
      <c r="E107" s="50"/>
      <c r="F107" s="50">
        <v>110</v>
      </c>
      <c r="G107" s="50">
        <v>110</v>
      </c>
      <c r="H107" s="50">
        <v>110</v>
      </c>
      <c r="I107" s="50">
        <v>110</v>
      </c>
    </row>
    <row r="108" spans="1:9" s="27" customFormat="1" ht="18.75" customHeight="1" x14ac:dyDescent="0.25">
      <c r="A108" s="32" t="s">
        <v>143</v>
      </c>
      <c r="B108" s="12" t="s">
        <v>15</v>
      </c>
      <c r="C108" s="21"/>
      <c r="D108" s="21"/>
      <c r="E108" s="50"/>
      <c r="F108" s="50"/>
      <c r="G108" s="50"/>
      <c r="H108" s="50"/>
      <c r="I108" s="50"/>
    </row>
    <row r="109" spans="1:9" s="27" customFormat="1" ht="18.75" customHeight="1" x14ac:dyDescent="0.25">
      <c r="A109" s="32" t="s">
        <v>267</v>
      </c>
      <c r="B109" s="45" t="s">
        <v>96</v>
      </c>
      <c r="C109" s="28"/>
      <c r="D109" s="28"/>
      <c r="E109" s="50">
        <v>9000</v>
      </c>
      <c r="F109" s="50">
        <v>0</v>
      </c>
      <c r="G109" s="50">
        <v>9000</v>
      </c>
      <c r="H109" s="50">
        <v>18000</v>
      </c>
      <c r="I109" s="50">
        <v>28000</v>
      </c>
    </row>
    <row r="110" spans="1:9" s="27" customFormat="1" ht="18.75" customHeight="1" x14ac:dyDescent="0.25">
      <c r="A110" s="32" t="s">
        <v>268</v>
      </c>
      <c r="B110" s="45" t="s">
        <v>98</v>
      </c>
      <c r="C110" s="28"/>
      <c r="D110" s="28"/>
      <c r="E110" s="50">
        <v>29000</v>
      </c>
      <c r="F110" s="50">
        <v>2500</v>
      </c>
      <c r="G110" s="50">
        <v>5000</v>
      </c>
      <c r="H110" s="50">
        <v>7500</v>
      </c>
      <c r="I110" s="50">
        <v>10000</v>
      </c>
    </row>
    <row r="111" spans="1:9" s="27" customFormat="1" ht="18.75" customHeight="1" x14ac:dyDescent="0.25">
      <c r="A111" s="32" t="s">
        <v>269</v>
      </c>
      <c r="B111" s="45" t="s">
        <v>212</v>
      </c>
      <c r="C111" s="28"/>
      <c r="D111" s="28"/>
      <c r="E111" s="50"/>
      <c r="F111" s="50">
        <v>1000</v>
      </c>
      <c r="G111" s="50">
        <v>1000</v>
      </c>
      <c r="H111" s="50">
        <v>1000</v>
      </c>
      <c r="I111" s="50">
        <v>1000</v>
      </c>
    </row>
    <row r="112" spans="1:9" s="27" customFormat="1" ht="18.75" customHeight="1" x14ac:dyDescent="0.25">
      <c r="A112" s="32" t="s">
        <v>143</v>
      </c>
      <c r="B112" s="12" t="s">
        <v>97</v>
      </c>
      <c r="C112" s="28"/>
      <c r="D112" s="28"/>
      <c r="E112" s="50">
        <v>-4795</v>
      </c>
      <c r="F112" s="50"/>
      <c r="G112" s="50"/>
      <c r="H112" s="50"/>
      <c r="I112" s="50"/>
    </row>
    <row r="113" spans="1:9" s="27" customFormat="1" ht="18.75" customHeight="1" x14ac:dyDescent="0.25">
      <c r="A113" s="32" t="s">
        <v>270</v>
      </c>
      <c r="B113" s="45" t="s">
        <v>347</v>
      </c>
      <c r="C113" s="28"/>
      <c r="D113" s="28"/>
      <c r="E113" s="50">
        <v>-4794</v>
      </c>
      <c r="F113" s="50">
        <v>5500</v>
      </c>
      <c r="G113" s="50">
        <v>11000</v>
      </c>
      <c r="H113" s="50">
        <v>11000</v>
      </c>
      <c r="I113" s="50">
        <v>11000</v>
      </c>
    </row>
    <row r="114" spans="1:9" s="27" customFormat="1" ht="18.75" customHeight="1" x14ac:dyDescent="0.25">
      <c r="A114" s="32" t="s">
        <v>271</v>
      </c>
      <c r="B114" s="45" t="s">
        <v>99</v>
      </c>
      <c r="C114" s="28"/>
      <c r="D114" s="28"/>
      <c r="E114" s="50">
        <v>-4793</v>
      </c>
      <c r="F114" s="50">
        <v>11000</v>
      </c>
      <c r="G114" s="50">
        <v>11000</v>
      </c>
      <c r="H114" s="50">
        <v>11000</v>
      </c>
      <c r="I114" s="50">
        <v>11000</v>
      </c>
    </row>
    <row r="115" spans="1:9" s="27" customFormat="1" ht="18.75" customHeight="1" x14ac:dyDescent="0.25">
      <c r="A115" s="32" t="s">
        <v>272</v>
      </c>
      <c r="B115" s="45" t="s">
        <v>101</v>
      </c>
      <c r="C115" s="28"/>
      <c r="D115" s="28"/>
      <c r="E115" s="50">
        <v>-4792</v>
      </c>
      <c r="F115" s="50">
        <v>5000</v>
      </c>
      <c r="G115" s="50">
        <v>14000</v>
      </c>
      <c r="H115" s="50">
        <v>14000</v>
      </c>
      <c r="I115" s="50">
        <v>14000</v>
      </c>
    </row>
    <row r="116" spans="1:9" s="27" customFormat="1" ht="18.75" customHeight="1" x14ac:dyDescent="0.25">
      <c r="A116" s="32" t="s">
        <v>273</v>
      </c>
      <c r="B116" s="45" t="s">
        <v>103</v>
      </c>
      <c r="C116" s="28"/>
      <c r="D116" s="28"/>
      <c r="E116" s="50">
        <v>-4791</v>
      </c>
      <c r="F116" s="50">
        <v>0</v>
      </c>
      <c r="G116" s="50">
        <v>-5000</v>
      </c>
      <c r="H116" s="50">
        <v>-5000</v>
      </c>
      <c r="I116" s="50">
        <v>-5000</v>
      </c>
    </row>
    <row r="117" spans="1:9" s="27" customFormat="1" ht="25.5" x14ac:dyDescent="0.25">
      <c r="A117" s="32" t="s">
        <v>274</v>
      </c>
      <c r="B117" s="45" t="s">
        <v>157</v>
      </c>
      <c r="C117" s="73"/>
      <c r="D117" s="73"/>
      <c r="E117" s="74"/>
      <c r="F117" s="50"/>
      <c r="G117" s="50">
        <v>5000</v>
      </c>
      <c r="H117" s="50">
        <v>5000</v>
      </c>
      <c r="I117" s="50">
        <v>5000</v>
      </c>
    </row>
    <row r="118" spans="1:9" s="24" customFormat="1" ht="19.5" customHeight="1" x14ac:dyDescent="0.25">
      <c r="A118" s="64" t="s">
        <v>143</v>
      </c>
      <c r="B118" s="68" t="s">
        <v>44</v>
      </c>
      <c r="C118" s="25"/>
      <c r="D118" s="25"/>
      <c r="E118" s="58"/>
      <c r="F118" s="58"/>
      <c r="G118" s="58"/>
      <c r="H118" s="58"/>
      <c r="I118" s="58"/>
    </row>
    <row r="119" spans="1:9" s="27" customFormat="1" ht="18.75" customHeight="1" x14ac:dyDescent="0.25">
      <c r="A119" s="32" t="s">
        <v>275</v>
      </c>
      <c r="B119" s="45" t="s">
        <v>100</v>
      </c>
      <c r="C119" s="28"/>
      <c r="D119" s="28"/>
      <c r="E119" s="50"/>
      <c r="F119" s="50">
        <v>0</v>
      </c>
      <c r="G119" s="50">
        <v>12000</v>
      </c>
      <c r="H119" s="50">
        <v>12000</v>
      </c>
      <c r="I119" s="50">
        <v>12000</v>
      </c>
    </row>
    <row r="120" spans="1:9" s="27" customFormat="1" ht="18.75" customHeight="1" x14ac:dyDescent="0.25">
      <c r="A120" s="32" t="s">
        <v>276</v>
      </c>
      <c r="B120" s="45" t="s">
        <v>158</v>
      </c>
      <c r="C120" s="73"/>
      <c r="D120" s="73"/>
      <c r="E120" s="74"/>
      <c r="F120" s="50"/>
      <c r="G120" s="50">
        <v>-12000</v>
      </c>
      <c r="H120" s="50">
        <v>-12000</v>
      </c>
      <c r="I120" s="50">
        <v>-12000</v>
      </c>
    </row>
    <row r="121" spans="1:9" s="27" customFormat="1" ht="18.75" customHeight="1" x14ac:dyDescent="0.25">
      <c r="A121" s="32" t="s">
        <v>277</v>
      </c>
      <c r="B121" s="45" t="s">
        <v>102</v>
      </c>
      <c r="C121" s="28"/>
      <c r="D121" s="28"/>
      <c r="E121" s="50"/>
      <c r="F121" s="50">
        <v>0</v>
      </c>
      <c r="G121" s="50">
        <v>0</v>
      </c>
      <c r="H121" s="50">
        <v>10000</v>
      </c>
      <c r="I121" s="50">
        <v>10000</v>
      </c>
    </row>
    <row r="122" spans="1:9" s="27" customFormat="1" ht="18.75" customHeight="1" x14ac:dyDescent="0.25">
      <c r="A122" s="32" t="s">
        <v>278</v>
      </c>
      <c r="B122" s="45" t="s">
        <v>94</v>
      </c>
      <c r="C122" s="28"/>
      <c r="D122" s="28"/>
      <c r="E122" s="50"/>
      <c r="F122" s="50">
        <v>1068</v>
      </c>
      <c r="G122" s="50">
        <v>1068</v>
      </c>
      <c r="H122" s="50">
        <v>1068</v>
      </c>
      <c r="I122" s="50">
        <v>1068</v>
      </c>
    </row>
    <row r="123" spans="1:9" s="27" customFormat="1" ht="18.75" customHeight="1" x14ac:dyDescent="0.25">
      <c r="A123" s="32" t="s">
        <v>279</v>
      </c>
      <c r="B123" s="43" t="s">
        <v>186</v>
      </c>
      <c r="C123" s="28"/>
      <c r="D123" s="28"/>
      <c r="E123" s="50"/>
      <c r="F123" s="50">
        <v>566</v>
      </c>
      <c r="G123" s="50">
        <v>566</v>
      </c>
      <c r="H123" s="50">
        <v>566</v>
      </c>
      <c r="I123" s="50">
        <v>566</v>
      </c>
    </row>
    <row r="124" spans="1:9" s="27" customFormat="1" ht="18.75" customHeight="1" x14ac:dyDescent="0.25">
      <c r="A124" s="32" t="s">
        <v>280</v>
      </c>
      <c r="B124" s="44" t="s">
        <v>187</v>
      </c>
      <c r="C124" s="28"/>
      <c r="D124" s="28"/>
      <c r="E124" s="50"/>
      <c r="F124" s="50">
        <v>1200</v>
      </c>
      <c r="G124" s="50">
        <v>1200</v>
      </c>
      <c r="H124" s="50">
        <v>1200</v>
      </c>
      <c r="I124" s="50">
        <v>1200</v>
      </c>
    </row>
    <row r="125" spans="1:9" s="27" customFormat="1" ht="18.75" customHeight="1" x14ac:dyDescent="0.25">
      <c r="A125" s="32" t="s">
        <v>132</v>
      </c>
      <c r="B125" s="43" t="s">
        <v>376</v>
      </c>
      <c r="C125" s="28"/>
      <c r="D125" s="28"/>
      <c r="E125" s="50"/>
      <c r="F125" s="50">
        <v>2600</v>
      </c>
      <c r="G125" s="50">
        <v>2600</v>
      </c>
      <c r="H125" s="50">
        <v>2600</v>
      </c>
      <c r="I125" s="50">
        <v>2600</v>
      </c>
    </row>
    <row r="126" spans="1:9" s="27" customFormat="1" ht="18.75" customHeight="1" x14ac:dyDescent="0.25">
      <c r="A126" s="32" t="s">
        <v>133</v>
      </c>
      <c r="B126" s="43" t="s">
        <v>377</v>
      </c>
      <c r="C126" s="28"/>
      <c r="D126" s="28"/>
      <c r="E126" s="50"/>
      <c r="F126" s="50">
        <v>-1300</v>
      </c>
      <c r="G126" s="50">
        <v>-1300</v>
      </c>
      <c r="H126" s="50">
        <v>-1300</v>
      </c>
      <c r="I126" s="50">
        <v>-1300</v>
      </c>
    </row>
    <row r="127" spans="1:9" s="27" customFormat="1" ht="18.75" customHeight="1" x14ac:dyDescent="0.25">
      <c r="A127" s="32" t="s">
        <v>281</v>
      </c>
      <c r="B127" s="43" t="s">
        <v>375</v>
      </c>
      <c r="C127" s="28"/>
      <c r="D127" s="28"/>
      <c r="E127" s="50"/>
      <c r="F127" s="50">
        <v>1124</v>
      </c>
      <c r="G127" s="50">
        <v>1124</v>
      </c>
      <c r="H127" s="50">
        <v>1124</v>
      </c>
      <c r="I127" s="50">
        <v>1124</v>
      </c>
    </row>
    <row r="128" spans="1:9" s="27" customFormat="1" ht="18.75" customHeight="1" x14ac:dyDescent="0.25">
      <c r="A128" s="32" t="s">
        <v>412</v>
      </c>
      <c r="B128" s="101" t="s">
        <v>411</v>
      </c>
      <c r="C128" s="28"/>
      <c r="D128" s="28"/>
      <c r="E128" s="50"/>
      <c r="F128" s="118">
        <v>200</v>
      </c>
      <c r="G128" s="50">
        <v>200</v>
      </c>
      <c r="H128" s="50">
        <v>200</v>
      </c>
      <c r="I128" s="50">
        <v>200</v>
      </c>
    </row>
    <row r="129" spans="1:9" s="27" customFormat="1" ht="18.75" customHeight="1" x14ac:dyDescent="0.25">
      <c r="A129" s="32" t="s">
        <v>143</v>
      </c>
      <c r="B129" s="100" t="s">
        <v>16</v>
      </c>
      <c r="C129" s="21"/>
      <c r="D129" s="21"/>
      <c r="E129" s="50"/>
      <c r="F129" s="50"/>
      <c r="G129" s="50"/>
      <c r="H129" s="50"/>
      <c r="I129" s="50"/>
    </row>
    <row r="130" spans="1:9" s="27" customFormat="1" ht="18.75" customHeight="1" x14ac:dyDescent="0.25">
      <c r="A130" s="32" t="s">
        <v>282</v>
      </c>
      <c r="B130" s="80" t="s">
        <v>72</v>
      </c>
      <c r="C130" s="28"/>
      <c r="D130" s="28"/>
      <c r="E130" s="50">
        <v>-7400</v>
      </c>
      <c r="F130" s="50">
        <v>-3100</v>
      </c>
      <c r="G130" s="50">
        <v>-6200</v>
      </c>
      <c r="H130" s="50">
        <v>-8525</v>
      </c>
      <c r="I130" s="50">
        <v>-10500</v>
      </c>
    </row>
    <row r="131" spans="1:9" s="27" customFormat="1" ht="18.75" customHeight="1" x14ac:dyDescent="0.25">
      <c r="A131" s="32" t="s">
        <v>283</v>
      </c>
      <c r="B131" s="80" t="s">
        <v>159</v>
      </c>
      <c r="C131" s="76"/>
      <c r="D131" s="76"/>
      <c r="E131" s="75"/>
      <c r="F131" s="50">
        <v>4700</v>
      </c>
      <c r="G131" s="50">
        <v>4700</v>
      </c>
      <c r="H131" s="50">
        <v>4700</v>
      </c>
      <c r="I131" s="50">
        <v>4700</v>
      </c>
    </row>
    <row r="132" spans="1:9" s="27" customFormat="1" ht="18.75" customHeight="1" x14ac:dyDescent="0.25">
      <c r="A132" s="32" t="s">
        <v>284</v>
      </c>
      <c r="B132" s="80" t="s">
        <v>160</v>
      </c>
      <c r="C132" s="76"/>
      <c r="D132" s="76"/>
      <c r="E132" s="75">
        <v>-4800</v>
      </c>
      <c r="F132" s="50">
        <v>2300</v>
      </c>
      <c r="G132" s="50">
        <v>2300</v>
      </c>
      <c r="H132" s="50">
        <v>2300</v>
      </c>
      <c r="I132" s="50">
        <v>2300</v>
      </c>
    </row>
    <row r="133" spans="1:9" s="27" customFormat="1" ht="18.75" customHeight="1" x14ac:dyDescent="0.25">
      <c r="A133" s="32" t="s">
        <v>285</v>
      </c>
      <c r="B133" s="80" t="s">
        <v>378</v>
      </c>
      <c r="C133" s="76"/>
      <c r="D133" s="76"/>
      <c r="E133" s="75"/>
      <c r="F133" s="50">
        <v>780</v>
      </c>
      <c r="G133" s="50">
        <v>780</v>
      </c>
      <c r="H133" s="50">
        <v>780</v>
      </c>
      <c r="I133" s="50">
        <v>780</v>
      </c>
    </row>
    <row r="134" spans="1:9" s="27" customFormat="1" ht="18.75" customHeight="1" x14ac:dyDescent="0.25">
      <c r="A134" s="32" t="s">
        <v>286</v>
      </c>
      <c r="B134" s="80" t="s">
        <v>379</v>
      </c>
      <c r="C134" s="76"/>
      <c r="D134" s="76"/>
      <c r="E134" s="75"/>
      <c r="F134" s="50">
        <v>-780</v>
      </c>
      <c r="G134" s="50">
        <v>-780</v>
      </c>
      <c r="H134" s="50">
        <v>-780</v>
      </c>
      <c r="I134" s="50">
        <v>-780</v>
      </c>
    </row>
    <row r="135" spans="1:9" s="27" customFormat="1" ht="18.75" customHeight="1" x14ac:dyDescent="0.25">
      <c r="A135" s="32" t="s">
        <v>287</v>
      </c>
      <c r="B135" s="45" t="s">
        <v>345</v>
      </c>
      <c r="C135" s="28"/>
      <c r="D135" s="28"/>
      <c r="E135" s="50">
        <v>-4797</v>
      </c>
      <c r="F135" s="50">
        <v>35529</v>
      </c>
      <c r="G135" s="50">
        <v>35529</v>
      </c>
      <c r="H135" s="50">
        <v>35529</v>
      </c>
      <c r="I135" s="50">
        <v>35529</v>
      </c>
    </row>
    <row r="136" spans="1:9" s="27" customFormat="1" ht="18.75" customHeight="1" x14ac:dyDescent="0.25">
      <c r="A136" s="37"/>
      <c r="B136" s="44"/>
      <c r="C136" s="23"/>
      <c r="D136" s="23"/>
      <c r="E136" s="51"/>
      <c r="F136" s="51"/>
      <c r="G136" s="51"/>
      <c r="H136" s="51"/>
      <c r="I136" s="51"/>
    </row>
    <row r="137" spans="1:9" s="27" customFormat="1" ht="18.75" customHeight="1" x14ac:dyDescent="0.25">
      <c r="A137" s="30" t="s">
        <v>31</v>
      </c>
      <c r="B137" s="6" t="s">
        <v>17</v>
      </c>
      <c r="C137" s="7"/>
      <c r="D137" s="7">
        <v>0</v>
      </c>
      <c r="E137" s="53">
        <v>-4541</v>
      </c>
      <c r="F137" s="53">
        <f>SUM(F95:F135)</f>
        <v>81409</v>
      </c>
      <c r="G137" s="53">
        <f t="shared" ref="G137:I137" si="3">SUM(G95:G135)</f>
        <v>97547</v>
      </c>
      <c r="H137" s="53">
        <f t="shared" si="3"/>
        <v>108880</v>
      </c>
      <c r="I137" s="53">
        <f t="shared" si="3"/>
        <v>111553</v>
      </c>
    </row>
    <row r="138" spans="1:9" s="27" customFormat="1" ht="18.75" customHeight="1" x14ac:dyDescent="0.25">
      <c r="A138" s="35"/>
      <c r="B138" s="8"/>
      <c r="C138" s="9"/>
      <c r="D138" s="9"/>
      <c r="E138" s="48"/>
      <c r="F138" s="48"/>
      <c r="G138" s="48"/>
      <c r="H138" s="48"/>
      <c r="I138" s="48"/>
    </row>
    <row r="139" spans="1:9" s="27" customFormat="1" ht="18.75" customHeight="1" x14ac:dyDescent="0.25">
      <c r="A139" s="36"/>
      <c r="B139" s="10" t="s">
        <v>18</v>
      </c>
      <c r="C139" s="17"/>
      <c r="D139" s="17"/>
      <c r="E139" s="49"/>
      <c r="F139" s="49"/>
      <c r="G139" s="49"/>
      <c r="H139" s="49"/>
      <c r="I139" s="49"/>
    </row>
    <row r="140" spans="1:9" s="27" customFormat="1" ht="18.75" customHeight="1" x14ac:dyDescent="0.25">
      <c r="A140" s="31"/>
      <c r="B140" s="12" t="s">
        <v>19</v>
      </c>
      <c r="C140" s="21"/>
      <c r="D140" s="21"/>
      <c r="E140" s="50"/>
      <c r="F140" s="50"/>
      <c r="G140" s="50"/>
      <c r="H140" s="50"/>
      <c r="I140" s="50"/>
    </row>
    <row r="141" spans="1:9" s="27" customFormat="1" ht="18.75" customHeight="1" x14ac:dyDescent="0.25">
      <c r="A141" s="32" t="s">
        <v>136</v>
      </c>
      <c r="B141" s="85" t="s">
        <v>339</v>
      </c>
      <c r="C141" s="28"/>
      <c r="D141" s="28"/>
      <c r="E141" s="50"/>
      <c r="F141" s="50">
        <v>50</v>
      </c>
      <c r="G141" s="50">
        <v>50</v>
      </c>
      <c r="H141" s="50">
        <v>50</v>
      </c>
      <c r="I141" s="50">
        <v>50</v>
      </c>
    </row>
    <row r="142" spans="1:9" s="27" customFormat="1" ht="18.75" customHeight="1" x14ac:dyDescent="0.25">
      <c r="A142" s="32" t="s">
        <v>137</v>
      </c>
      <c r="B142" s="85" t="s">
        <v>206</v>
      </c>
      <c r="C142" s="28"/>
      <c r="D142" s="28"/>
      <c r="E142" s="50"/>
      <c r="F142" s="50"/>
      <c r="G142" s="50"/>
      <c r="H142" s="50">
        <v>700</v>
      </c>
      <c r="I142" s="50"/>
    </row>
    <row r="143" spans="1:9" s="27" customFormat="1" ht="18.75" customHeight="1" x14ac:dyDescent="0.25">
      <c r="A143" s="32" t="s">
        <v>138</v>
      </c>
      <c r="B143" s="85" t="s">
        <v>340</v>
      </c>
      <c r="C143" s="28"/>
      <c r="D143" s="28"/>
      <c r="E143" s="50"/>
      <c r="F143" s="50">
        <v>50</v>
      </c>
      <c r="G143" s="50"/>
      <c r="H143" s="50"/>
      <c r="I143" s="50"/>
    </row>
    <row r="144" spans="1:9" s="27" customFormat="1" ht="25.5" x14ac:dyDescent="0.25">
      <c r="A144" s="32" t="s">
        <v>139</v>
      </c>
      <c r="B144" s="85" t="s">
        <v>124</v>
      </c>
      <c r="C144" s="28"/>
      <c r="D144" s="28"/>
      <c r="E144" s="50"/>
      <c r="F144" s="50">
        <v>690</v>
      </c>
      <c r="G144" s="50">
        <v>690</v>
      </c>
      <c r="H144" s="50">
        <v>690</v>
      </c>
      <c r="I144" s="50">
        <v>690</v>
      </c>
    </row>
    <row r="145" spans="1:9" s="27" customFormat="1" x14ac:dyDescent="0.25">
      <c r="A145" s="32" t="s">
        <v>140</v>
      </c>
      <c r="B145" s="85" t="s">
        <v>81</v>
      </c>
      <c r="C145" s="28"/>
      <c r="D145" s="28"/>
      <c r="E145" s="50">
        <v>-413</v>
      </c>
      <c r="F145" s="50">
        <v>100</v>
      </c>
      <c r="G145" s="50">
        <v>100</v>
      </c>
      <c r="H145" s="50">
        <v>100</v>
      </c>
      <c r="I145" s="50">
        <v>100</v>
      </c>
    </row>
    <row r="146" spans="1:9" s="27" customFormat="1" x14ac:dyDescent="0.25">
      <c r="A146" s="32" t="s">
        <v>141</v>
      </c>
      <c r="B146" s="85" t="s">
        <v>380</v>
      </c>
      <c r="C146" s="28"/>
      <c r="D146" s="28"/>
      <c r="E146" s="50">
        <v>-413</v>
      </c>
      <c r="F146" s="58">
        <v>365</v>
      </c>
      <c r="G146" s="58">
        <v>365</v>
      </c>
      <c r="H146" s="58">
        <v>365</v>
      </c>
      <c r="I146" s="58">
        <v>365</v>
      </c>
    </row>
    <row r="147" spans="1:9" s="27" customFormat="1" ht="18.75" customHeight="1" x14ac:dyDescent="0.25">
      <c r="A147" s="32" t="s">
        <v>142</v>
      </c>
      <c r="B147" s="90" t="s">
        <v>385</v>
      </c>
      <c r="C147" s="28"/>
      <c r="D147" s="28"/>
      <c r="E147" s="50"/>
      <c r="F147" s="50"/>
      <c r="G147" s="50"/>
      <c r="H147" s="50">
        <v>-810</v>
      </c>
      <c r="I147" s="50">
        <v>-1610</v>
      </c>
    </row>
    <row r="148" spans="1:9" s="27" customFormat="1" ht="18.75" customHeight="1" x14ac:dyDescent="0.25">
      <c r="A148" s="32" t="s">
        <v>143</v>
      </c>
      <c r="B148" s="12" t="s">
        <v>20</v>
      </c>
      <c r="C148" s="21"/>
      <c r="D148" s="21"/>
      <c r="E148" s="50"/>
      <c r="F148" s="50"/>
      <c r="G148" s="50"/>
      <c r="H148" s="50"/>
      <c r="I148" s="50"/>
    </row>
    <row r="149" spans="1:9" s="27" customFormat="1" ht="18.75" customHeight="1" x14ac:dyDescent="0.25">
      <c r="A149" s="32" t="s">
        <v>144</v>
      </c>
      <c r="B149" s="56" t="s">
        <v>352</v>
      </c>
      <c r="C149" s="28"/>
      <c r="D149" s="28"/>
      <c r="E149" s="50"/>
      <c r="F149" s="58">
        <v>500</v>
      </c>
      <c r="G149" s="58">
        <v>500</v>
      </c>
      <c r="H149" s="58">
        <v>500</v>
      </c>
      <c r="I149" s="58">
        <v>500</v>
      </c>
    </row>
    <row r="150" spans="1:9" s="27" customFormat="1" ht="25.5" x14ac:dyDescent="0.25">
      <c r="A150" s="32" t="s">
        <v>145</v>
      </c>
      <c r="B150" s="56" t="s">
        <v>353</v>
      </c>
      <c r="C150" s="28"/>
      <c r="D150" s="28"/>
      <c r="E150" s="50"/>
      <c r="F150" s="50">
        <v>-500</v>
      </c>
      <c r="G150" s="50">
        <v>-500</v>
      </c>
      <c r="H150" s="50">
        <v>-500</v>
      </c>
      <c r="I150" s="50">
        <v>-500</v>
      </c>
    </row>
    <row r="151" spans="1:9" s="27" customFormat="1" x14ac:dyDescent="0.25">
      <c r="A151" s="32" t="s">
        <v>146</v>
      </c>
      <c r="B151" s="56" t="s">
        <v>82</v>
      </c>
      <c r="C151" s="28"/>
      <c r="D151" s="28"/>
      <c r="E151" s="50">
        <v>2487</v>
      </c>
      <c r="F151" s="50">
        <v>350</v>
      </c>
      <c r="G151" s="50">
        <v>350</v>
      </c>
      <c r="H151" s="50">
        <v>350</v>
      </c>
      <c r="I151" s="50">
        <v>350</v>
      </c>
    </row>
    <row r="152" spans="1:9" s="27" customFormat="1" ht="18.75" customHeight="1" x14ac:dyDescent="0.25">
      <c r="A152" s="32" t="s">
        <v>147</v>
      </c>
      <c r="B152" s="56" t="s">
        <v>83</v>
      </c>
      <c r="C152" s="28"/>
      <c r="D152" s="28"/>
      <c r="E152" s="50">
        <v>-2487</v>
      </c>
      <c r="F152" s="50">
        <v>-340</v>
      </c>
      <c r="G152" s="50">
        <v>-490</v>
      </c>
      <c r="H152" s="50">
        <v>-850</v>
      </c>
      <c r="I152" s="50">
        <v>-850</v>
      </c>
    </row>
    <row r="153" spans="1:9" s="27" customFormat="1" ht="18.75" customHeight="1" x14ac:dyDescent="0.25">
      <c r="A153" s="32" t="s">
        <v>148</v>
      </c>
      <c r="B153" s="56" t="s">
        <v>163</v>
      </c>
      <c r="C153" s="28"/>
      <c r="D153" s="28"/>
      <c r="E153" s="50">
        <v>0</v>
      </c>
      <c r="F153" s="50">
        <v>-962</v>
      </c>
      <c r="G153" s="50">
        <v>-740</v>
      </c>
      <c r="H153" s="50">
        <v>-513</v>
      </c>
      <c r="I153" s="50">
        <v>-280</v>
      </c>
    </row>
    <row r="154" spans="1:9" s="27" customFormat="1" ht="18.75" customHeight="1" x14ac:dyDescent="0.25">
      <c r="A154" s="32" t="s">
        <v>149</v>
      </c>
      <c r="B154" s="56" t="s">
        <v>164</v>
      </c>
      <c r="C154" s="28"/>
      <c r="D154" s="28"/>
      <c r="E154" s="50">
        <v>-757</v>
      </c>
      <c r="F154" s="50">
        <v>2540</v>
      </c>
      <c r="G154" s="50">
        <v>2463</v>
      </c>
      <c r="H154" s="50">
        <v>2248</v>
      </c>
      <c r="I154" s="50">
        <v>1254</v>
      </c>
    </row>
    <row r="155" spans="1:9" s="27" customFormat="1" ht="18.75" customHeight="1" x14ac:dyDescent="0.25">
      <c r="A155" s="32" t="s">
        <v>150</v>
      </c>
      <c r="B155" s="56" t="s">
        <v>84</v>
      </c>
      <c r="C155" s="28"/>
      <c r="D155" s="28"/>
      <c r="E155" s="50">
        <v>-1792</v>
      </c>
      <c r="F155" s="50">
        <v>-1578</v>
      </c>
      <c r="G155" s="50">
        <v>-1723</v>
      </c>
      <c r="H155" s="50">
        <v>-1735</v>
      </c>
      <c r="I155" s="50">
        <v>-974</v>
      </c>
    </row>
    <row r="156" spans="1:9" s="27" customFormat="1" ht="18.75" customHeight="1" x14ac:dyDescent="0.25">
      <c r="A156" s="32" t="s">
        <v>151</v>
      </c>
      <c r="B156" s="56" t="s">
        <v>85</v>
      </c>
      <c r="C156" s="28"/>
      <c r="D156" s="28"/>
      <c r="E156" s="50">
        <v>2549</v>
      </c>
      <c r="F156" s="50">
        <v>182</v>
      </c>
      <c r="G156" s="50">
        <v>780</v>
      </c>
      <c r="H156" s="50">
        <v>1394</v>
      </c>
      <c r="I156" s="50">
        <v>2025</v>
      </c>
    </row>
    <row r="157" spans="1:9" s="27" customFormat="1" ht="18.75" customHeight="1" x14ac:dyDescent="0.25">
      <c r="A157" s="32" t="s">
        <v>152</v>
      </c>
      <c r="B157" s="56" t="s">
        <v>166</v>
      </c>
      <c r="C157" s="28"/>
      <c r="D157" s="28"/>
      <c r="E157" s="50">
        <v>2250</v>
      </c>
      <c r="F157" s="50">
        <v>1822</v>
      </c>
      <c r="G157" s="50">
        <v>1244</v>
      </c>
      <c r="H157" s="50">
        <v>631</v>
      </c>
      <c r="I157" s="50">
        <v>1</v>
      </c>
    </row>
    <row r="158" spans="1:9" s="27" customFormat="1" ht="18.75" customHeight="1" x14ac:dyDescent="0.25">
      <c r="A158" s="32" t="s">
        <v>153</v>
      </c>
      <c r="B158" s="56" t="s">
        <v>165</v>
      </c>
      <c r="C158" s="28"/>
      <c r="D158" s="28"/>
      <c r="E158" s="50">
        <v>-1236</v>
      </c>
      <c r="F158" s="50">
        <v>-2004</v>
      </c>
      <c r="G158" s="50">
        <v>-2024</v>
      </c>
      <c r="H158" s="50">
        <v>-2025</v>
      </c>
      <c r="I158" s="50">
        <v>-2026</v>
      </c>
    </row>
    <row r="159" spans="1:9" s="27" customFormat="1" ht="18.75" customHeight="1" x14ac:dyDescent="0.25">
      <c r="A159" s="32" t="s">
        <v>154</v>
      </c>
      <c r="B159" s="56" t="s">
        <v>86</v>
      </c>
      <c r="C159" s="28"/>
      <c r="D159" s="28"/>
      <c r="E159" s="50">
        <v>-1014</v>
      </c>
      <c r="F159" s="50">
        <v>1597</v>
      </c>
      <c r="G159" s="50">
        <v>1857</v>
      </c>
      <c r="H159" s="50">
        <v>2124</v>
      </c>
      <c r="I159" s="50">
        <v>2398</v>
      </c>
    </row>
    <row r="160" spans="1:9" s="27" customFormat="1" ht="18.75" customHeight="1" x14ac:dyDescent="0.25">
      <c r="A160" s="32" t="s">
        <v>155</v>
      </c>
      <c r="B160" s="56" t="s">
        <v>87</v>
      </c>
      <c r="C160" s="28"/>
      <c r="D160" s="28"/>
      <c r="E160" s="50"/>
      <c r="F160" s="50">
        <v>-2321</v>
      </c>
      <c r="G160" s="50">
        <v>-2608</v>
      </c>
      <c r="H160" s="50">
        <v>-2880</v>
      </c>
      <c r="I160" s="50">
        <v>-3410</v>
      </c>
    </row>
    <row r="161" spans="1:9" s="27" customFormat="1" ht="18.75" customHeight="1" x14ac:dyDescent="0.25">
      <c r="A161" s="32" t="s">
        <v>156</v>
      </c>
      <c r="B161" s="56" t="s">
        <v>88</v>
      </c>
      <c r="C161" s="28"/>
      <c r="D161" s="28"/>
      <c r="E161" s="50">
        <v>-750</v>
      </c>
      <c r="F161" s="50">
        <v>724</v>
      </c>
      <c r="G161" s="50">
        <v>751</v>
      </c>
      <c r="H161" s="50">
        <v>756</v>
      </c>
      <c r="I161" s="50">
        <v>1012</v>
      </c>
    </row>
    <row r="162" spans="1:9" s="27" customFormat="1" ht="18.75" customHeight="1" x14ac:dyDescent="0.25">
      <c r="A162" s="37"/>
      <c r="B162" s="44"/>
      <c r="C162" s="23"/>
      <c r="D162" s="23"/>
      <c r="E162" s="51"/>
      <c r="F162" s="51"/>
      <c r="G162" s="51"/>
      <c r="H162" s="51"/>
      <c r="I162" s="51"/>
    </row>
    <row r="163" spans="1:9" s="27" customFormat="1" ht="18.75" customHeight="1" x14ac:dyDescent="0.25">
      <c r="A163" s="30" t="s">
        <v>31</v>
      </c>
      <c r="B163" s="6" t="s">
        <v>21</v>
      </c>
      <c r="C163" s="7"/>
      <c r="D163" s="7">
        <v>0</v>
      </c>
      <c r="E163" s="53">
        <v>-1576</v>
      </c>
      <c r="F163" s="53">
        <f>SUM(F141:F161)</f>
        <v>1265</v>
      </c>
      <c r="G163" s="53">
        <f t="shared" ref="G163:I163" si="4">SUM(G141:G161)</f>
        <v>1065</v>
      </c>
      <c r="H163" s="53">
        <f t="shared" si="4"/>
        <v>595</v>
      </c>
      <c r="I163" s="53">
        <f t="shared" si="4"/>
        <v>-905</v>
      </c>
    </row>
    <row r="164" spans="1:9" s="27" customFormat="1" ht="18.75" customHeight="1" x14ac:dyDescent="0.25">
      <c r="A164" s="35"/>
      <c r="B164" s="8"/>
      <c r="C164" s="38"/>
      <c r="D164" s="38"/>
      <c r="E164" s="48"/>
      <c r="F164" s="48"/>
      <c r="G164" s="48"/>
      <c r="H164" s="48"/>
      <c r="I164" s="48"/>
    </row>
    <row r="165" spans="1:9" s="27" customFormat="1" ht="18.75" customHeight="1" x14ac:dyDescent="0.25">
      <c r="A165" s="36"/>
      <c r="B165" s="10" t="s">
        <v>22</v>
      </c>
      <c r="C165" s="17"/>
      <c r="D165" s="17"/>
      <c r="E165" s="49"/>
      <c r="F165" s="49"/>
      <c r="G165" s="49"/>
      <c r="H165" s="49"/>
      <c r="I165" s="49"/>
    </row>
    <row r="166" spans="1:9" s="27" customFormat="1" ht="31.5" customHeight="1" x14ac:dyDescent="0.25">
      <c r="A166" s="32" t="s">
        <v>288</v>
      </c>
      <c r="B166" s="56" t="s">
        <v>105</v>
      </c>
      <c r="C166" s="28"/>
      <c r="D166" s="28"/>
      <c r="E166" s="50">
        <v>325</v>
      </c>
      <c r="F166" s="50">
        <v>75</v>
      </c>
      <c r="G166" s="50">
        <v>150</v>
      </c>
      <c r="H166" s="50">
        <v>225</v>
      </c>
      <c r="I166" s="50">
        <v>225</v>
      </c>
    </row>
    <row r="167" spans="1:9" s="27" customFormat="1" ht="19.5" customHeight="1" x14ac:dyDescent="0.25">
      <c r="A167" s="32" t="s">
        <v>289</v>
      </c>
      <c r="B167" s="85" t="s">
        <v>106</v>
      </c>
      <c r="C167" s="28"/>
      <c r="D167" s="28"/>
      <c r="E167" s="50"/>
      <c r="F167" s="50">
        <v>125</v>
      </c>
      <c r="G167" s="50">
        <v>250</v>
      </c>
      <c r="H167" s="50">
        <v>250</v>
      </c>
      <c r="I167" s="50">
        <v>250</v>
      </c>
    </row>
    <row r="168" spans="1:9" s="27" customFormat="1" ht="18.75" customHeight="1" x14ac:dyDescent="0.25">
      <c r="A168" s="32" t="s">
        <v>290</v>
      </c>
      <c r="B168" s="56" t="s">
        <v>107</v>
      </c>
      <c r="C168" s="28"/>
      <c r="D168" s="28"/>
      <c r="E168" s="50"/>
      <c r="F168" s="50">
        <v>275</v>
      </c>
      <c r="G168" s="50">
        <v>275</v>
      </c>
      <c r="H168" s="50">
        <v>275</v>
      </c>
      <c r="I168" s="50"/>
    </row>
    <row r="169" spans="1:9" s="27" customFormat="1" ht="18.75" customHeight="1" x14ac:dyDescent="0.25">
      <c r="A169" s="32" t="s">
        <v>291</v>
      </c>
      <c r="B169" s="91" t="s">
        <v>385</v>
      </c>
      <c r="C169" s="28"/>
      <c r="D169" s="28"/>
      <c r="E169" s="50"/>
      <c r="F169" s="50"/>
      <c r="G169" s="50"/>
      <c r="H169" s="50">
        <v>-490</v>
      </c>
      <c r="I169" s="50">
        <v>-990</v>
      </c>
    </row>
    <row r="170" spans="1:9" s="27" customFormat="1" ht="18.75" customHeight="1" x14ac:dyDescent="0.25">
      <c r="A170" s="103" t="s">
        <v>396</v>
      </c>
      <c r="B170" s="110" t="s">
        <v>397</v>
      </c>
      <c r="C170" s="23"/>
      <c r="D170" s="54"/>
      <c r="E170" s="51"/>
      <c r="F170" s="111">
        <v>-250</v>
      </c>
      <c r="G170" s="111">
        <v>-500</v>
      </c>
      <c r="H170" s="111">
        <v>-750</v>
      </c>
      <c r="I170" s="111">
        <v>-1000</v>
      </c>
    </row>
    <row r="171" spans="1:9" s="27" customFormat="1" ht="18.75" customHeight="1" x14ac:dyDescent="0.25">
      <c r="A171" s="32" t="s">
        <v>143</v>
      </c>
      <c r="B171" s="12" t="s">
        <v>37</v>
      </c>
      <c r="C171" s="28"/>
      <c r="D171" s="21"/>
      <c r="E171" s="50"/>
      <c r="F171" s="50"/>
      <c r="G171" s="50"/>
      <c r="H171" s="50"/>
      <c r="I171" s="50"/>
    </row>
    <row r="172" spans="1:9" s="27" customFormat="1" ht="18.75" customHeight="1" x14ac:dyDescent="0.25">
      <c r="A172" s="32" t="s">
        <v>292</v>
      </c>
      <c r="B172" s="41" t="s">
        <v>108</v>
      </c>
      <c r="C172" s="28">
        <v>0</v>
      </c>
      <c r="D172" s="21">
        <v>0</v>
      </c>
      <c r="E172" s="50">
        <v>-1327</v>
      </c>
      <c r="F172" s="50">
        <v>-4956</v>
      </c>
      <c r="G172" s="50">
        <v>-8460</v>
      </c>
      <c r="H172" s="50">
        <v>-12037</v>
      </c>
      <c r="I172" s="50">
        <v>-15111</v>
      </c>
    </row>
    <row r="173" spans="1:9" s="27" customFormat="1" ht="18.75" customHeight="1" x14ac:dyDescent="0.25">
      <c r="A173" s="32" t="s">
        <v>293</v>
      </c>
      <c r="B173" s="41" t="s">
        <v>109</v>
      </c>
      <c r="C173" s="28">
        <v>0</v>
      </c>
      <c r="D173" s="21">
        <v>0</v>
      </c>
      <c r="E173" s="50">
        <v>0</v>
      </c>
      <c r="F173" s="50">
        <v>-80</v>
      </c>
      <c r="G173" s="50">
        <v>-155</v>
      </c>
      <c r="H173" s="50">
        <v>-195</v>
      </c>
      <c r="I173" s="50">
        <v>-195</v>
      </c>
    </row>
    <row r="174" spans="1:9" s="27" customFormat="1" ht="18.75" customHeight="1" x14ac:dyDescent="0.25">
      <c r="A174" s="32" t="s">
        <v>294</v>
      </c>
      <c r="B174" s="41" t="s">
        <v>110</v>
      </c>
      <c r="C174" s="28">
        <v>0</v>
      </c>
      <c r="D174" s="21">
        <v>0</v>
      </c>
      <c r="E174" s="50">
        <v>221</v>
      </c>
      <c r="F174" s="50">
        <v>1483</v>
      </c>
      <c r="G174" s="50">
        <v>2064</v>
      </c>
      <c r="H174" s="50">
        <v>2658</v>
      </c>
      <c r="I174" s="50">
        <v>3268</v>
      </c>
    </row>
    <row r="175" spans="1:9" s="27" customFormat="1" ht="18.75" customHeight="1" x14ac:dyDescent="0.25">
      <c r="A175" s="32" t="s">
        <v>295</v>
      </c>
      <c r="B175" s="41" t="s">
        <v>111</v>
      </c>
      <c r="C175" s="28">
        <v>0</v>
      </c>
      <c r="D175" s="21">
        <v>0</v>
      </c>
      <c r="E175" s="50">
        <v>1529</v>
      </c>
      <c r="F175" s="50">
        <v>7120</v>
      </c>
      <c r="G175" s="50">
        <v>8398</v>
      </c>
      <c r="H175" s="50">
        <v>9711</v>
      </c>
      <c r="I175" s="50">
        <v>11058</v>
      </c>
    </row>
    <row r="176" spans="1:9" s="27" customFormat="1" ht="18.75" customHeight="1" x14ac:dyDescent="0.25">
      <c r="A176" s="32" t="s">
        <v>296</v>
      </c>
      <c r="B176" s="41" t="s">
        <v>170</v>
      </c>
      <c r="C176" s="28">
        <v>0</v>
      </c>
      <c r="D176" s="21">
        <v>0</v>
      </c>
      <c r="E176" s="50">
        <v>103</v>
      </c>
      <c r="F176" s="50">
        <v>-5877</v>
      </c>
      <c r="G176" s="50">
        <v>-5823</v>
      </c>
      <c r="H176" s="50">
        <v>-5769</v>
      </c>
      <c r="I176" s="50">
        <v>-5712</v>
      </c>
    </row>
    <row r="177" spans="1:9" s="27" customFormat="1" ht="18.75" customHeight="1" x14ac:dyDescent="0.25">
      <c r="A177" s="32" t="s">
        <v>297</v>
      </c>
      <c r="B177" s="41" t="s">
        <v>112</v>
      </c>
      <c r="C177" s="28">
        <v>0</v>
      </c>
      <c r="D177" s="21">
        <v>0</v>
      </c>
      <c r="E177" s="50">
        <v>-286</v>
      </c>
      <c r="F177" s="50">
        <v>2708</v>
      </c>
      <c r="G177" s="50">
        <v>4344</v>
      </c>
      <c r="H177" s="50">
        <v>5335</v>
      </c>
      <c r="I177" s="50">
        <v>6389</v>
      </c>
    </row>
    <row r="178" spans="1:9" s="27" customFormat="1" ht="18.75" customHeight="1" x14ac:dyDescent="0.25">
      <c r="A178" s="32" t="s">
        <v>298</v>
      </c>
      <c r="B178" s="41" t="s">
        <v>113</v>
      </c>
      <c r="C178" s="28">
        <v>0</v>
      </c>
      <c r="D178" s="21">
        <v>0</v>
      </c>
      <c r="E178" s="50">
        <v>-240</v>
      </c>
      <c r="F178" s="50">
        <v>-398</v>
      </c>
      <c r="G178" s="50">
        <v>-368</v>
      </c>
      <c r="H178" s="50">
        <v>297</v>
      </c>
      <c r="I178" s="50">
        <v>303</v>
      </c>
    </row>
    <row r="179" spans="1:9" s="27" customFormat="1" ht="18.75" customHeight="1" x14ac:dyDescent="0.25">
      <c r="A179" s="32" t="s">
        <v>299</v>
      </c>
      <c r="B179" s="41" t="s">
        <v>114</v>
      </c>
      <c r="C179" s="28">
        <v>0</v>
      </c>
      <c r="D179" s="21">
        <v>0</v>
      </c>
      <c r="E179" s="50">
        <v>-229</v>
      </c>
      <c r="F179" s="50">
        <v>-25787</v>
      </c>
      <c r="G179" s="50">
        <v>-31857</v>
      </c>
      <c r="H179" s="50">
        <v>-37505</v>
      </c>
      <c r="I179" s="50">
        <v>-42871</v>
      </c>
    </row>
    <row r="180" spans="1:9" s="27" customFormat="1" ht="18.75" customHeight="1" x14ac:dyDescent="0.25">
      <c r="A180" s="32" t="s">
        <v>300</v>
      </c>
      <c r="B180" s="41" t="s">
        <v>115</v>
      </c>
      <c r="C180" s="28">
        <v>0</v>
      </c>
      <c r="D180" s="25">
        <v>0</v>
      </c>
      <c r="E180" s="50">
        <v>0</v>
      </c>
      <c r="F180" s="50">
        <v>-120</v>
      </c>
      <c r="G180" s="50">
        <v>-195</v>
      </c>
      <c r="H180" s="50">
        <v>-230</v>
      </c>
      <c r="I180" s="50">
        <v>-230</v>
      </c>
    </row>
    <row r="181" spans="1:9" s="27" customFormat="1" ht="18.75" customHeight="1" x14ac:dyDescent="0.25">
      <c r="A181" s="32" t="s">
        <v>301</v>
      </c>
      <c r="B181" s="41" t="s">
        <v>116</v>
      </c>
      <c r="C181" s="28">
        <v>0</v>
      </c>
      <c r="D181" s="25">
        <v>0</v>
      </c>
      <c r="E181" s="50">
        <v>150</v>
      </c>
      <c r="F181" s="50">
        <v>166</v>
      </c>
      <c r="G181" s="50">
        <v>337</v>
      </c>
      <c r="H181" s="50">
        <v>512</v>
      </c>
      <c r="I181" s="50">
        <v>692</v>
      </c>
    </row>
    <row r="182" spans="1:9" s="27" customFormat="1" ht="18.75" customHeight="1" x14ac:dyDescent="0.25">
      <c r="A182" s="32" t="s">
        <v>302</v>
      </c>
      <c r="B182" s="41" t="s">
        <v>117</v>
      </c>
      <c r="C182" s="28">
        <v>0</v>
      </c>
      <c r="D182" s="25">
        <v>0</v>
      </c>
      <c r="E182" s="50">
        <v>3606</v>
      </c>
      <c r="F182" s="50">
        <v>3772</v>
      </c>
      <c r="G182" s="50">
        <v>4895</v>
      </c>
      <c r="H182" s="50">
        <v>6046</v>
      </c>
      <c r="I182" s="50">
        <v>7230</v>
      </c>
    </row>
    <row r="183" spans="1:9" s="27" customFormat="1" ht="18.75" customHeight="1" x14ac:dyDescent="0.25">
      <c r="A183" s="32" t="s">
        <v>303</v>
      </c>
      <c r="B183" s="41" t="s">
        <v>118</v>
      </c>
      <c r="C183" s="28">
        <v>0</v>
      </c>
      <c r="D183" s="25">
        <v>0</v>
      </c>
      <c r="E183" s="50">
        <v>6978</v>
      </c>
      <c r="F183" s="50">
        <v>16597</v>
      </c>
      <c r="G183" s="50">
        <v>18292</v>
      </c>
      <c r="H183" s="50">
        <v>20032</v>
      </c>
      <c r="I183" s="50">
        <v>21819</v>
      </c>
    </row>
    <row r="184" spans="1:9" s="27" customFormat="1" ht="18.75" customHeight="1" x14ac:dyDescent="0.25">
      <c r="A184" s="32" t="s">
        <v>304</v>
      </c>
      <c r="B184" s="41" t="s">
        <v>169</v>
      </c>
      <c r="C184" s="28">
        <v>0</v>
      </c>
      <c r="D184" s="25">
        <v>0</v>
      </c>
      <c r="E184" s="50">
        <v>114</v>
      </c>
      <c r="F184" s="50">
        <v>-6933</v>
      </c>
      <c r="G184" s="50">
        <v>-6874</v>
      </c>
      <c r="H184" s="50">
        <v>-6813</v>
      </c>
      <c r="I184" s="50">
        <v>-6750</v>
      </c>
    </row>
    <row r="185" spans="1:9" s="27" customFormat="1" ht="18.75" customHeight="1" x14ac:dyDescent="0.25">
      <c r="A185" s="32" t="s">
        <v>305</v>
      </c>
      <c r="B185" s="41" t="s">
        <v>167</v>
      </c>
      <c r="C185" s="28">
        <v>0</v>
      </c>
      <c r="D185" s="25">
        <v>0</v>
      </c>
      <c r="E185" s="50">
        <v>-2580</v>
      </c>
      <c r="F185" s="50">
        <v>2878</v>
      </c>
      <c r="G185" s="50">
        <v>5930</v>
      </c>
      <c r="H185" s="50">
        <v>8034</v>
      </c>
      <c r="I185" s="50">
        <v>10182</v>
      </c>
    </row>
    <row r="186" spans="1:9" s="27" customFormat="1" ht="18.75" customHeight="1" x14ac:dyDescent="0.25">
      <c r="A186" s="32" t="s">
        <v>306</v>
      </c>
      <c r="B186" s="41" t="s">
        <v>168</v>
      </c>
      <c r="C186" s="28">
        <v>0</v>
      </c>
      <c r="D186" s="25">
        <v>0</v>
      </c>
      <c r="E186" s="50">
        <v>-7348</v>
      </c>
      <c r="F186" s="50">
        <v>9427</v>
      </c>
      <c r="G186" s="50">
        <v>9472</v>
      </c>
      <c r="H186" s="50">
        <v>9924</v>
      </c>
      <c r="I186" s="50">
        <v>9928</v>
      </c>
    </row>
    <row r="187" spans="1:9" s="27" customFormat="1" ht="18.75" customHeight="1" x14ac:dyDescent="0.25">
      <c r="A187" s="32" t="s">
        <v>307</v>
      </c>
      <c r="B187" s="41" t="s">
        <v>172</v>
      </c>
      <c r="C187" s="28">
        <v>0</v>
      </c>
      <c r="D187" s="25">
        <v>0</v>
      </c>
      <c r="E187" s="50">
        <v>2624</v>
      </c>
      <c r="F187" s="50">
        <v>-3069</v>
      </c>
      <c r="G187" s="50">
        <v>-4364</v>
      </c>
      <c r="H187" s="50">
        <v>-6258</v>
      </c>
      <c r="I187" s="50">
        <v>-12084</v>
      </c>
    </row>
    <row r="188" spans="1:9" s="27" customFormat="1" ht="18.75" customHeight="1" x14ac:dyDescent="0.25">
      <c r="A188" s="32" t="s">
        <v>308</v>
      </c>
      <c r="B188" s="41" t="s">
        <v>173</v>
      </c>
      <c r="C188" s="28">
        <v>0</v>
      </c>
      <c r="D188" s="25">
        <v>0</v>
      </c>
      <c r="E188" s="50">
        <v>1464</v>
      </c>
      <c r="F188" s="50">
        <v>-16</v>
      </c>
      <c r="G188" s="50">
        <v>-32</v>
      </c>
      <c r="H188" s="50">
        <v>-49</v>
      </c>
      <c r="I188" s="50">
        <v>-67</v>
      </c>
    </row>
    <row r="189" spans="1:9" s="27" customFormat="1" ht="18.75" customHeight="1" x14ac:dyDescent="0.25">
      <c r="A189" s="32" t="s">
        <v>309</v>
      </c>
      <c r="B189" s="41" t="s">
        <v>171</v>
      </c>
      <c r="C189" s="28"/>
      <c r="D189" s="25"/>
      <c r="E189" s="50"/>
      <c r="F189" s="50">
        <v>8355</v>
      </c>
      <c r="G189" s="50">
        <v>8757</v>
      </c>
      <c r="H189" s="50">
        <v>9170</v>
      </c>
      <c r="I189" s="50">
        <v>9593</v>
      </c>
    </row>
    <row r="190" spans="1:9" s="27" customFormat="1" ht="18.75" customHeight="1" x14ac:dyDescent="0.25">
      <c r="A190" s="32" t="s">
        <v>310</v>
      </c>
      <c r="B190" s="41" t="s">
        <v>174</v>
      </c>
      <c r="C190" s="28">
        <v>0</v>
      </c>
      <c r="D190" s="25">
        <v>0</v>
      </c>
      <c r="E190" s="50">
        <v>718</v>
      </c>
      <c r="F190" s="50">
        <v>-873</v>
      </c>
      <c r="G190" s="50">
        <v>818</v>
      </c>
      <c r="H190" s="50">
        <v>2555</v>
      </c>
      <c r="I190" s="50">
        <v>4339</v>
      </c>
    </row>
    <row r="191" spans="1:9" s="27" customFormat="1" ht="18.75" customHeight="1" x14ac:dyDescent="0.25">
      <c r="A191" s="32" t="s">
        <v>311</v>
      </c>
      <c r="B191" s="41" t="s">
        <v>175</v>
      </c>
      <c r="C191" s="28">
        <v>0</v>
      </c>
      <c r="D191" s="25">
        <v>0</v>
      </c>
      <c r="E191" s="50">
        <v>103</v>
      </c>
      <c r="F191" s="50">
        <v>-2935</v>
      </c>
      <c r="G191" s="50">
        <v>-2885</v>
      </c>
      <c r="H191" s="50">
        <v>-2833</v>
      </c>
      <c r="I191" s="50">
        <v>-2780</v>
      </c>
    </row>
    <row r="192" spans="1:9" s="27" customFormat="1" ht="18.75" customHeight="1" x14ac:dyDescent="0.25">
      <c r="A192" s="32" t="s">
        <v>312</v>
      </c>
      <c r="B192" s="41" t="s">
        <v>119</v>
      </c>
      <c r="C192" s="28">
        <v>0</v>
      </c>
      <c r="D192" s="25">
        <v>0</v>
      </c>
      <c r="E192" s="50">
        <v>-1705</v>
      </c>
      <c r="F192" s="50">
        <v>-603</v>
      </c>
      <c r="G192" s="50">
        <v>-1170</v>
      </c>
      <c r="H192" s="50">
        <v>-1445</v>
      </c>
      <c r="I192" s="50">
        <v>-1840</v>
      </c>
    </row>
    <row r="193" spans="1:9" s="27" customFormat="1" ht="18.75" customHeight="1" x14ac:dyDescent="0.25">
      <c r="A193" s="32" t="s">
        <v>313</v>
      </c>
      <c r="B193" s="41" t="s">
        <v>120</v>
      </c>
      <c r="C193" s="28">
        <v>0</v>
      </c>
      <c r="D193" s="25">
        <v>0</v>
      </c>
      <c r="E193" s="50">
        <v>-3204</v>
      </c>
      <c r="F193" s="50">
        <v>-859</v>
      </c>
      <c r="G193" s="50">
        <v>-1124</v>
      </c>
      <c r="H193" s="50">
        <v>-1140</v>
      </c>
      <c r="I193" s="50">
        <v>2839</v>
      </c>
    </row>
    <row r="194" spans="1:9" s="27" customFormat="1" ht="18.75" customHeight="1" x14ac:dyDescent="0.25">
      <c r="A194" s="32" t="s">
        <v>314</v>
      </c>
      <c r="B194" s="41" t="s">
        <v>176</v>
      </c>
      <c r="C194" s="28">
        <v>0</v>
      </c>
      <c r="D194" s="25">
        <v>0</v>
      </c>
      <c r="E194" s="50">
        <v>138</v>
      </c>
      <c r="F194" s="50">
        <v>-877</v>
      </c>
      <c r="G194" s="50">
        <v>-513</v>
      </c>
      <c r="H194" s="50">
        <v>-567</v>
      </c>
      <c r="I194" s="50">
        <v>-567</v>
      </c>
    </row>
    <row r="195" spans="1:9" s="27" customFormat="1" ht="18.75" customHeight="1" x14ac:dyDescent="0.25">
      <c r="A195" s="32" t="s">
        <v>315</v>
      </c>
      <c r="B195" s="41" t="s">
        <v>177</v>
      </c>
      <c r="C195" s="28">
        <v>0</v>
      </c>
      <c r="D195" s="25">
        <v>0</v>
      </c>
      <c r="E195" s="50">
        <v>-280</v>
      </c>
      <c r="F195" s="50">
        <v>622</v>
      </c>
      <c r="G195" s="50">
        <v>678</v>
      </c>
      <c r="H195" s="50">
        <v>735</v>
      </c>
      <c r="I195" s="50">
        <v>794</v>
      </c>
    </row>
    <row r="196" spans="1:9" s="27" customFormat="1" ht="18.75" customHeight="1" x14ac:dyDescent="0.25">
      <c r="A196" s="32" t="s">
        <v>316</v>
      </c>
      <c r="B196" s="41" t="s">
        <v>121</v>
      </c>
      <c r="C196" s="28">
        <v>0</v>
      </c>
      <c r="D196" s="25">
        <v>0</v>
      </c>
      <c r="E196" s="50">
        <v>142</v>
      </c>
      <c r="F196" s="50">
        <v>255</v>
      </c>
      <c r="G196" s="50">
        <v>-165</v>
      </c>
      <c r="H196" s="50">
        <v>-168</v>
      </c>
      <c r="I196" s="50">
        <v>-227</v>
      </c>
    </row>
    <row r="197" spans="1:9" s="27" customFormat="1" ht="18.75" customHeight="1" x14ac:dyDescent="0.25">
      <c r="A197" s="32" t="s">
        <v>317</v>
      </c>
      <c r="B197" s="41" t="s">
        <v>122</v>
      </c>
      <c r="C197" s="28">
        <v>0</v>
      </c>
      <c r="D197" s="25">
        <v>0</v>
      </c>
      <c r="E197" s="50">
        <v>-1569</v>
      </c>
      <c r="F197" s="50">
        <v>-1164</v>
      </c>
      <c r="G197" s="50">
        <v>-525</v>
      </c>
      <c r="H197" s="50">
        <v>-236</v>
      </c>
      <c r="I197" s="50">
        <v>0</v>
      </c>
    </row>
    <row r="198" spans="1:9" s="27" customFormat="1" ht="18.75" customHeight="1" x14ac:dyDescent="0.25">
      <c r="A198" s="32" t="s">
        <v>318</v>
      </c>
      <c r="B198" s="41" t="s">
        <v>123</v>
      </c>
      <c r="C198" s="28">
        <v>0</v>
      </c>
      <c r="D198" s="25">
        <v>0</v>
      </c>
      <c r="E198" s="50">
        <v>290</v>
      </c>
      <c r="F198" s="50">
        <v>366</v>
      </c>
      <c r="G198" s="50">
        <v>497</v>
      </c>
      <c r="H198" s="50">
        <v>632</v>
      </c>
      <c r="I198" s="50">
        <v>770</v>
      </c>
    </row>
    <row r="199" spans="1:9" s="27" customFormat="1" ht="18.75" customHeight="1" x14ac:dyDescent="0.25">
      <c r="A199" s="32" t="s">
        <v>319</v>
      </c>
      <c r="B199" s="109" t="s">
        <v>178</v>
      </c>
      <c r="C199" s="28">
        <v>0</v>
      </c>
      <c r="D199" s="25">
        <v>0</v>
      </c>
      <c r="E199" s="50">
        <v>1279</v>
      </c>
      <c r="F199" s="50">
        <v>798</v>
      </c>
      <c r="G199" s="50">
        <v>28</v>
      </c>
      <c r="H199" s="50">
        <v>-396</v>
      </c>
      <c r="I199" s="50">
        <v>-770</v>
      </c>
    </row>
    <row r="200" spans="1:9" s="27" customFormat="1" ht="18.75" customHeight="1" x14ac:dyDescent="0.25">
      <c r="A200" s="37"/>
      <c r="B200" s="44"/>
      <c r="C200" s="23"/>
      <c r="D200" s="54"/>
      <c r="E200" s="51"/>
      <c r="F200" s="51"/>
      <c r="G200" s="51"/>
      <c r="H200" s="51"/>
      <c r="I200" s="51"/>
    </row>
    <row r="201" spans="1:9" s="27" customFormat="1" ht="18.75" customHeight="1" x14ac:dyDescent="0.25">
      <c r="A201" s="30" t="s">
        <v>31</v>
      </c>
      <c r="B201" s="6" t="s">
        <v>23</v>
      </c>
      <c r="C201" s="52"/>
      <c r="D201" s="52"/>
      <c r="E201" s="53">
        <v>1016</v>
      </c>
      <c r="F201" s="53">
        <f>SUM(F166:F199)</f>
        <v>225</v>
      </c>
      <c r="G201" s="53">
        <f t="shared" ref="G201:I201" si="5">SUM(G166:G199)</f>
        <v>175</v>
      </c>
      <c r="H201" s="53">
        <f t="shared" si="5"/>
        <v>-490</v>
      </c>
      <c r="I201" s="53">
        <f t="shared" si="5"/>
        <v>-1515</v>
      </c>
    </row>
    <row r="202" spans="1:9" s="27" customFormat="1" ht="18.75" customHeight="1" x14ac:dyDescent="0.25">
      <c r="A202" s="35"/>
      <c r="B202" s="8"/>
      <c r="C202" s="9"/>
      <c r="D202" s="9"/>
      <c r="E202" s="48"/>
      <c r="F202" s="48"/>
      <c r="G202" s="48"/>
      <c r="H202" s="48"/>
      <c r="I202" s="48"/>
    </row>
    <row r="203" spans="1:9" s="27" customFormat="1" ht="18.75" customHeight="1" x14ac:dyDescent="0.25">
      <c r="A203" s="36"/>
      <c r="B203" s="10" t="s">
        <v>24</v>
      </c>
      <c r="C203" s="17"/>
      <c r="D203" s="17"/>
      <c r="E203" s="49"/>
      <c r="F203" s="49"/>
      <c r="G203" s="49"/>
      <c r="H203" s="49"/>
      <c r="I203" s="49"/>
    </row>
    <row r="204" spans="1:9" s="27" customFormat="1" ht="18.75" customHeight="1" x14ac:dyDescent="0.25">
      <c r="A204" s="32" t="s">
        <v>320</v>
      </c>
      <c r="B204" s="55" t="s">
        <v>80</v>
      </c>
      <c r="C204" s="28"/>
      <c r="D204" s="28"/>
      <c r="E204" s="50"/>
      <c r="F204" s="50">
        <v>200</v>
      </c>
      <c r="G204" s="50">
        <v>200</v>
      </c>
      <c r="H204" s="50">
        <v>200</v>
      </c>
      <c r="I204" s="50">
        <v>200</v>
      </c>
    </row>
    <row r="205" spans="1:9" s="27" customFormat="1" ht="18.75" customHeight="1" x14ac:dyDescent="0.25">
      <c r="A205" s="32" t="s">
        <v>321</v>
      </c>
      <c r="B205" s="41" t="s">
        <v>89</v>
      </c>
      <c r="C205" s="21"/>
      <c r="D205" s="21"/>
      <c r="E205" s="50">
        <v>500</v>
      </c>
      <c r="F205" s="50">
        <v>70</v>
      </c>
      <c r="G205" s="50">
        <v>140</v>
      </c>
      <c r="H205" s="50">
        <v>210</v>
      </c>
      <c r="I205" s="50">
        <v>210</v>
      </c>
    </row>
    <row r="206" spans="1:9" s="27" customFormat="1" ht="18.75" customHeight="1" x14ac:dyDescent="0.25">
      <c r="A206" s="32" t="s">
        <v>322</v>
      </c>
      <c r="B206" s="69" t="s">
        <v>90</v>
      </c>
      <c r="C206" s="21"/>
      <c r="D206" s="21"/>
      <c r="E206" s="50">
        <v>150</v>
      </c>
      <c r="F206" s="50">
        <v>50</v>
      </c>
      <c r="G206" s="50">
        <v>50</v>
      </c>
      <c r="H206" s="50">
        <v>50</v>
      </c>
      <c r="I206" s="50">
        <v>50</v>
      </c>
    </row>
    <row r="207" spans="1:9" s="27" customFormat="1" ht="18.75" customHeight="1" x14ac:dyDescent="0.25">
      <c r="A207" s="32" t="s">
        <v>323</v>
      </c>
      <c r="B207" s="69" t="s">
        <v>91</v>
      </c>
      <c r="C207" s="21"/>
      <c r="D207" s="21"/>
      <c r="E207" s="50">
        <v>30</v>
      </c>
      <c r="F207" s="50">
        <v>1000</v>
      </c>
      <c r="G207" s="50">
        <v>1000</v>
      </c>
      <c r="H207" s="50">
        <v>1000</v>
      </c>
      <c r="I207" s="50">
        <v>1000</v>
      </c>
    </row>
    <row r="208" spans="1:9" s="27" customFormat="1" ht="18.75" customHeight="1" x14ac:dyDescent="0.25">
      <c r="A208" s="32" t="s">
        <v>324</v>
      </c>
      <c r="B208" s="69" t="s">
        <v>335</v>
      </c>
      <c r="C208" s="28"/>
      <c r="D208" s="28"/>
      <c r="E208" s="50"/>
      <c r="F208" s="50">
        <v>2000</v>
      </c>
      <c r="G208" s="50"/>
      <c r="H208" s="50"/>
      <c r="I208" s="50"/>
    </row>
    <row r="209" spans="1:9" s="27" customFormat="1" ht="18.75" customHeight="1" x14ac:dyDescent="0.25">
      <c r="A209" s="32" t="s">
        <v>325</v>
      </c>
      <c r="B209" s="86" t="s">
        <v>336</v>
      </c>
      <c r="C209" s="28"/>
      <c r="D209" s="28"/>
      <c r="E209" s="50"/>
      <c r="F209" s="50">
        <v>-2000</v>
      </c>
      <c r="G209" s="50"/>
      <c r="H209" s="50"/>
      <c r="I209" s="50"/>
    </row>
    <row r="210" spans="1:9" s="27" customFormat="1" ht="18.75" customHeight="1" x14ac:dyDescent="0.25">
      <c r="A210" s="32" t="s">
        <v>326</v>
      </c>
      <c r="B210" s="41" t="s">
        <v>92</v>
      </c>
      <c r="C210" s="21"/>
      <c r="D210" s="21"/>
      <c r="E210" s="50"/>
      <c r="F210" s="50">
        <v>400</v>
      </c>
      <c r="G210" s="50">
        <v>400</v>
      </c>
      <c r="H210" s="50">
        <v>400</v>
      </c>
      <c r="I210" s="50">
        <v>400</v>
      </c>
    </row>
    <row r="211" spans="1:9" s="27" customFormat="1" ht="18.75" customHeight="1" x14ac:dyDescent="0.25">
      <c r="A211" s="32" t="s">
        <v>327</v>
      </c>
      <c r="B211" s="41" t="s">
        <v>93</v>
      </c>
      <c r="C211" s="21"/>
      <c r="D211" s="21"/>
      <c r="E211" s="50">
        <v>-1868</v>
      </c>
      <c r="F211" s="50">
        <v>980</v>
      </c>
      <c r="G211" s="50">
        <v>980</v>
      </c>
      <c r="H211" s="50">
        <v>980</v>
      </c>
      <c r="I211" s="50">
        <v>980</v>
      </c>
    </row>
    <row r="212" spans="1:9" s="27" customFormat="1" ht="18.75" customHeight="1" x14ac:dyDescent="0.25">
      <c r="A212" s="32" t="s">
        <v>328</v>
      </c>
      <c r="B212" s="41" t="s">
        <v>184</v>
      </c>
      <c r="C212" s="21"/>
      <c r="D212" s="21"/>
      <c r="E212" s="50"/>
      <c r="F212" s="50">
        <v>125</v>
      </c>
      <c r="G212" s="50">
        <v>125</v>
      </c>
      <c r="H212" s="50">
        <v>125</v>
      </c>
      <c r="I212" s="50">
        <v>125</v>
      </c>
    </row>
    <row r="213" spans="1:9" s="27" customFormat="1" ht="18.75" customHeight="1" x14ac:dyDescent="0.25">
      <c r="A213" s="32" t="s">
        <v>329</v>
      </c>
      <c r="B213" s="92" t="s">
        <v>385</v>
      </c>
      <c r="C213" s="21"/>
      <c r="D213" s="21"/>
      <c r="E213" s="50"/>
      <c r="F213" s="50"/>
      <c r="G213" s="50"/>
      <c r="H213" s="50">
        <v>-490</v>
      </c>
      <c r="I213" s="50">
        <v>-980</v>
      </c>
    </row>
    <row r="214" spans="1:9" s="27" customFormat="1" ht="18.75" customHeight="1" x14ac:dyDescent="0.25">
      <c r="A214" s="37"/>
      <c r="B214" s="93"/>
      <c r="C214" s="72"/>
      <c r="D214" s="72"/>
      <c r="E214" s="51"/>
      <c r="F214" s="51"/>
      <c r="G214" s="51"/>
      <c r="H214" s="51"/>
      <c r="I214" s="51"/>
    </row>
    <row r="215" spans="1:9" s="27" customFormat="1" ht="18.75" customHeight="1" x14ac:dyDescent="0.25">
      <c r="A215" s="33" t="s">
        <v>31</v>
      </c>
      <c r="B215" s="2" t="s">
        <v>25</v>
      </c>
      <c r="C215" s="39"/>
      <c r="D215" s="39">
        <v>0</v>
      </c>
      <c r="E215" s="47">
        <v>-1188</v>
      </c>
      <c r="F215" s="47">
        <f>SUM(F204:F213)</f>
        <v>2825</v>
      </c>
      <c r="G215" s="47">
        <f t="shared" ref="G215:I215" si="6">SUM(G204:G213)</f>
        <v>2895</v>
      </c>
      <c r="H215" s="47">
        <f t="shared" si="6"/>
        <v>2475</v>
      </c>
      <c r="I215" s="47">
        <f t="shared" si="6"/>
        <v>1985</v>
      </c>
    </row>
    <row r="216" spans="1:9" s="27" customFormat="1" ht="18.75" customHeight="1" x14ac:dyDescent="0.25">
      <c r="A216" s="35"/>
      <c r="B216" s="8"/>
      <c r="C216" s="9"/>
      <c r="D216" s="9"/>
      <c r="E216" s="48"/>
      <c r="F216" s="48"/>
      <c r="G216" s="48"/>
      <c r="H216" s="48"/>
      <c r="I216" s="48"/>
    </row>
    <row r="217" spans="1:9" s="27" customFormat="1" ht="18.75" customHeight="1" x14ac:dyDescent="0.25">
      <c r="A217" s="36"/>
      <c r="B217" s="10" t="s">
        <v>27</v>
      </c>
      <c r="C217" s="17"/>
      <c r="D217" s="17"/>
      <c r="E217" s="49"/>
      <c r="F217" s="49"/>
      <c r="G217" s="49"/>
      <c r="H217" s="49"/>
      <c r="I217" s="49"/>
    </row>
    <row r="218" spans="1:9" s="27" customFormat="1" ht="18.75" customHeight="1" x14ac:dyDescent="0.25">
      <c r="A218" s="32" t="s">
        <v>330</v>
      </c>
      <c r="B218" s="55" t="s">
        <v>71</v>
      </c>
      <c r="C218" s="28"/>
      <c r="D218" s="28"/>
      <c r="E218" s="50">
        <v>300</v>
      </c>
      <c r="F218" s="50"/>
      <c r="G218" s="50">
        <v>223</v>
      </c>
      <c r="H218" s="50">
        <v>223</v>
      </c>
      <c r="I218" s="50">
        <v>223</v>
      </c>
    </row>
    <row r="219" spans="1:9" s="27" customFormat="1" ht="18.75" customHeight="1" x14ac:dyDescent="0.25">
      <c r="A219" s="32" t="s">
        <v>331</v>
      </c>
      <c r="B219" s="92" t="s">
        <v>385</v>
      </c>
      <c r="C219" s="21"/>
      <c r="D219" s="21"/>
      <c r="E219" s="50">
        <v>650</v>
      </c>
      <c r="F219" s="50"/>
      <c r="G219" s="50"/>
      <c r="H219" s="50">
        <v>-230</v>
      </c>
      <c r="I219" s="50">
        <v>-460</v>
      </c>
    </row>
    <row r="220" spans="1:9" s="27" customFormat="1" ht="18.75" customHeight="1" x14ac:dyDescent="0.25">
      <c r="A220" s="37"/>
      <c r="B220" s="93"/>
      <c r="C220" s="72"/>
      <c r="D220" s="72"/>
      <c r="E220" s="51"/>
      <c r="F220" s="51"/>
      <c r="G220" s="51"/>
      <c r="H220" s="51"/>
      <c r="I220" s="51"/>
    </row>
    <row r="221" spans="1:9" s="27" customFormat="1" ht="18.75" customHeight="1" x14ac:dyDescent="0.25">
      <c r="A221" s="33" t="s">
        <v>31</v>
      </c>
      <c r="B221" s="2" t="s">
        <v>26</v>
      </c>
      <c r="C221" s="39"/>
      <c r="D221" s="39"/>
      <c r="E221" s="47">
        <v>950</v>
      </c>
      <c r="F221" s="47">
        <f>SUM(F218:F219)</f>
        <v>0</v>
      </c>
      <c r="G221" s="47">
        <f t="shared" ref="G221:I221" si="7">SUM(G218:G219)</f>
        <v>223</v>
      </c>
      <c r="H221" s="47">
        <f t="shared" si="7"/>
        <v>-7</v>
      </c>
      <c r="I221" s="47">
        <f t="shared" si="7"/>
        <v>-237</v>
      </c>
    </row>
    <row r="222" spans="1:9" s="27" customFormat="1" ht="18.75" customHeight="1" x14ac:dyDescent="0.25">
      <c r="A222" s="35"/>
      <c r="B222" s="8"/>
      <c r="C222" s="38"/>
      <c r="D222" s="38"/>
      <c r="E222" s="48"/>
      <c r="F222" s="48"/>
      <c r="G222" s="48"/>
      <c r="H222" s="48"/>
      <c r="I222" s="48"/>
    </row>
    <row r="223" spans="1:9" s="27" customFormat="1" ht="18.75" customHeight="1" x14ac:dyDescent="0.25">
      <c r="A223" s="36"/>
      <c r="B223" s="10" t="s">
        <v>28</v>
      </c>
      <c r="C223" s="17"/>
      <c r="D223" s="17"/>
      <c r="E223" s="49"/>
      <c r="F223" s="49"/>
      <c r="G223" s="49"/>
      <c r="H223" s="49"/>
      <c r="I223" s="49"/>
    </row>
    <row r="224" spans="1:9" s="27" customFormat="1" ht="18.75" customHeight="1" x14ac:dyDescent="0.25">
      <c r="A224" s="36"/>
      <c r="B224" s="12" t="s">
        <v>45</v>
      </c>
      <c r="C224" s="17"/>
      <c r="D224" s="17"/>
      <c r="E224" s="49"/>
      <c r="F224" s="49"/>
      <c r="G224" s="49"/>
      <c r="H224" s="49"/>
      <c r="I224" s="49"/>
    </row>
    <row r="225" spans="1:9" s="27" customFormat="1" ht="18.75" customHeight="1" x14ac:dyDescent="0.25">
      <c r="A225" s="32" t="s">
        <v>332</v>
      </c>
      <c r="B225" s="41" t="s">
        <v>128</v>
      </c>
      <c r="C225" s="28"/>
      <c r="D225" s="28"/>
      <c r="E225" s="50">
        <v>1000</v>
      </c>
      <c r="F225" s="50">
        <v>420</v>
      </c>
      <c r="G225" s="50">
        <v>420</v>
      </c>
      <c r="H225" s="50">
        <v>420</v>
      </c>
      <c r="I225" s="50"/>
    </row>
    <row r="226" spans="1:9" s="27" customFormat="1" ht="18.75" customHeight="1" x14ac:dyDescent="0.25">
      <c r="A226" s="32" t="s">
        <v>333</v>
      </c>
      <c r="B226" s="41" t="s">
        <v>129</v>
      </c>
      <c r="C226" s="28"/>
      <c r="D226" s="28"/>
      <c r="E226" s="50">
        <v>-1000</v>
      </c>
      <c r="F226" s="50">
        <v>980</v>
      </c>
      <c r="G226" s="50">
        <v>980</v>
      </c>
      <c r="H226" s="50">
        <v>980</v>
      </c>
      <c r="I226" s="50">
        <v>980</v>
      </c>
    </row>
    <row r="227" spans="1:9" s="27" customFormat="1" ht="18.75" customHeight="1" x14ac:dyDescent="0.25">
      <c r="A227" s="32" t="s">
        <v>334</v>
      </c>
      <c r="B227" s="41" t="s">
        <v>130</v>
      </c>
      <c r="C227" s="21"/>
      <c r="D227" s="21"/>
      <c r="E227" s="50"/>
      <c r="F227" s="50">
        <v>175</v>
      </c>
      <c r="G227" s="50">
        <v>175</v>
      </c>
      <c r="H227" s="50">
        <v>175</v>
      </c>
      <c r="I227" s="50">
        <v>175</v>
      </c>
    </row>
    <row r="228" spans="1:9" s="27" customFormat="1" ht="18.75" customHeight="1" x14ac:dyDescent="0.25">
      <c r="A228" s="32" t="s">
        <v>422</v>
      </c>
      <c r="B228" s="41" t="s">
        <v>205</v>
      </c>
      <c r="C228" s="21"/>
      <c r="D228" s="21"/>
      <c r="E228" s="50">
        <v>375</v>
      </c>
      <c r="F228" s="50">
        <v>-298</v>
      </c>
      <c r="G228" s="50">
        <f>F228</f>
        <v>-298</v>
      </c>
      <c r="H228" s="50">
        <f t="shared" ref="H228:I228" si="8">G228</f>
        <v>-298</v>
      </c>
      <c r="I228" s="50">
        <f t="shared" si="8"/>
        <v>-298</v>
      </c>
    </row>
    <row r="229" spans="1:9" s="27" customFormat="1" ht="18.75" customHeight="1" x14ac:dyDescent="0.25">
      <c r="A229" s="32" t="s">
        <v>188</v>
      </c>
      <c r="B229" s="108" t="s">
        <v>385</v>
      </c>
      <c r="C229" s="21"/>
      <c r="D229" s="21"/>
      <c r="E229" s="50">
        <v>375</v>
      </c>
      <c r="F229" s="50"/>
      <c r="G229" s="50"/>
      <c r="H229" s="50">
        <v>-1300</v>
      </c>
      <c r="I229" s="50">
        <v>-2610</v>
      </c>
    </row>
    <row r="230" spans="1:9" s="27" customFormat="1" ht="18.75" customHeight="1" x14ac:dyDescent="0.25">
      <c r="A230" s="32" t="s">
        <v>143</v>
      </c>
      <c r="B230" s="100" t="s">
        <v>338</v>
      </c>
      <c r="C230" s="21"/>
      <c r="D230" s="21"/>
      <c r="E230" s="50"/>
      <c r="F230" s="50"/>
      <c r="G230" s="50"/>
      <c r="H230" s="50"/>
      <c r="I230" s="50"/>
    </row>
    <row r="231" spans="1:9" s="27" customFormat="1" ht="18.75" customHeight="1" x14ac:dyDescent="0.25">
      <c r="A231" s="32" t="s">
        <v>189</v>
      </c>
      <c r="B231" s="41" t="s">
        <v>75</v>
      </c>
      <c r="C231" s="21"/>
      <c r="D231" s="21"/>
      <c r="E231" s="57">
        <v>39000</v>
      </c>
      <c r="F231" s="50">
        <v>55000</v>
      </c>
      <c r="G231" s="50">
        <v>55000</v>
      </c>
      <c r="H231" s="50">
        <v>55000</v>
      </c>
      <c r="I231" s="50">
        <v>55000</v>
      </c>
    </row>
    <row r="232" spans="1:9" s="27" customFormat="1" ht="18.75" customHeight="1" x14ac:dyDescent="0.25">
      <c r="A232" s="32" t="s">
        <v>190</v>
      </c>
      <c r="B232" s="41" t="s">
        <v>73</v>
      </c>
      <c r="C232" s="21"/>
      <c r="D232" s="21"/>
      <c r="E232" s="57">
        <v>39000</v>
      </c>
      <c r="F232" s="50">
        <v>-200</v>
      </c>
      <c r="G232" s="50">
        <v>-500</v>
      </c>
      <c r="H232" s="50">
        <v>-800</v>
      </c>
      <c r="I232" s="50">
        <v>-800</v>
      </c>
    </row>
    <row r="233" spans="1:9" s="27" customFormat="1" ht="18.75" customHeight="1" x14ac:dyDescent="0.25">
      <c r="A233" s="32" t="s">
        <v>191</v>
      </c>
      <c r="B233" s="63" t="s">
        <v>74</v>
      </c>
      <c r="C233" s="21"/>
      <c r="D233" s="21"/>
      <c r="E233" s="50">
        <v>-648</v>
      </c>
      <c r="F233" s="50">
        <v>-203</v>
      </c>
      <c r="G233" s="50">
        <v>-581</v>
      </c>
      <c r="H233" s="50">
        <v>-969</v>
      </c>
      <c r="I233" s="50">
        <v>-1368</v>
      </c>
    </row>
    <row r="234" spans="1:9" s="27" customFormat="1" ht="25.5" x14ac:dyDescent="0.25">
      <c r="A234" s="32" t="s">
        <v>192</v>
      </c>
      <c r="B234" s="69" t="s">
        <v>348</v>
      </c>
      <c r="C234" s="21"/>
      <c r="D234" s="21"/>
      <c r="E234" s="50">
        <v>-2150</v>
      </c>
      <c r="F234" s="50">
        <v>6140</v>
      </c>
      <c r="G234" s="50">
        <v>7570</v>
      </c>
      <c r="H234" s="50">
        <v>7570</v>
      </c>
      <c r="I234" s="50">
        <v>7570</v>
      </c>
    </row>
    <row r="235" spans="1:9" s="27" customFormat="1" x14ac:dyDescent="0.25">
      <c r="A235" s="32" t="s">
        <v>41</v>
      </c>
      <c r="B235" s="69" t="s">
        <v>362</v>
      </c>
      <c r="C235" s="21"/>
      <c r="D235" s="21"/>
      <c r="E235" s="50"/>
      <c r="F235" s="50">
        <v>92</v>
      </c>
      <c r="G235" s="50">
        <v>92</v>
      </c>
      <c r="H235" s="50">
        <v>92</v>
      </c>
      <c r="I235" s="50">
        <v>92</v>
      </c>
    </row>
    <row r="236" spans="1:9" s="27" customFormat="1" x14ac:dyDescent="0.25">
      <c r="A236" s="32" t="s">
        <v>193</v>
      </c>
      <c r="B236" s="41" t="s">
        <v>131</v>
      </c>
      <c r="C236" s="21"/>
      <c r="D236" s="21"/>
      <c r="E236" s="50">
        <v>700</v>
      </c>
      <c r="F236" s="50"/>
      <c r="G236" s="50">
        <v>500</v>
      </c>
      <c r="H236" s="50"/>
      <c r="I236" s="50"/>
    </row>
    <row r="237" spans="1:9" s="27" customFormat="1" ht="18.75" customHeight="1" x14ac:dyDescent="0.25">
      <c r="A237" s="32" t="s">
        <v>194</v>
      </c>
      <c r="B237" s="69" t="s">
        <v>209</v>
      </c>
      <c r="C237" s="79"/>
      <c r="D237" s="79"/>
      <c r="E237" s="57"/>
      <c r="F237" s="50">
        <v>-957</v>
      </c>
      <c r="G237" s="50">
        <v>-2715</v>
      </c>
      <c r="H237" s="50">
        <v>-3490</v>
      </c>
      <c r="I237" s="50">
        <v>-4944</v>
      </c>
    </row>
    <row r="238" spans="1:9" s="27" customFormat="1" ht="18.75" customHeight="1" x14ac:dyDescent="0.25">
      <c r="A238" s="32" t="s">
        <v>195</v>
      </c>
      <c r="B238" s="69" t="s">
        <v>337</v>
      </c>
      <c r="C238" s="79"/>
      <c r="D238" s="79"/>
      <c r="E238" s="57"/>
      <c r="F238" s="50"/>
      <c r="G238" s="50"/>
      <c r="H238" s="50">
        <v>490</v>
      </c>
      <c r="I238" s="50">
        <v>1950</v>
      </c>
    </row>
    <row r="239" spans="1:9" s="27" customFormat="1" ht="18.75" customHeight="1" x14ac:dyDescent="0.25">
      <c r="A239" s="32" t="s">
        <v>42</v>
      </c>
      <c r="B239" s="107" t="s">
        <v>341</v>
      </c>
      <c r="C239" s="79"/>
      <c r="D239" s="79"/>
      <c r="E239" s="57"/>
      <c r="F239" s="50"/>
      <c r="G239" s="50"/>
      <c r="H239" s="50">
        <v>-240</v>
      </c>
      <c r="I239" s="50">
        <v>-1200</v>
      </c>
    </row>
    <row r="240" spans="1:9" s="27" customFormat="1" ht="18.75" customHeight="1" x14ac:dyDescent="0.25">
      <c r="A240" s="32" t="s">
        <v>400</v>
      </c>
      <c r="B240" s="106" t="s">
        <v>401</v>
      </c>
      <c r="C240" s="79"/>
      <c r="D240" s="79"/>
      <c r="E240" s="57"/>
      <c r="F240" s="50">
        <v>-5000</v>
      </c>
      <c r="G240" s="50">
        <v>-5000</v>
      </c>
      <c r="H240" s="50">
        <v>-5000</v>
      </c>
      <c r="I240" s="50">
        <v>-5000</v>
      </c>
    </row>
    <row r="241" spans="1:9" s="27" customFormat="1" ht="18.75" customHeight="1" x14ac:dyDescent="0.25">
      <c r="A241" s="32" t="s">
        <v>143</v>
      </c>
      <c r="B241" s="105" t="s">
        <v>29</v>
      </c>
      <c r="C241" s="21"/>
      <c r="D241" s="21"/>
      <c r="E241" s="50"/>
      <c r="F241" s="50"/>
      <c r="G241" s="50"/>
      <c r="H241" s="50"/>
      <c r="I241" s="50"/>
    </row>
    <row r="242" spans="1:9" s="27" customFormat="1" ht="18.75" customHeight="1" x14ac:dyDescent="0.25">
      <c r="A242" s="32" t="s">
        <v>43</v>
      </c>
      <c r="B242" s="41" t="s">
        <v>65</v>
      </c>
      <c r="C242" s="21"/>
      <c r="D242" s="21"/>
      <c r="E242" s="50"/>
      <c r="F242" s="50">
        <v>1895</v>
      </c>
      <c r="G242" s="50"/>
      <c r="H242" s="50">
        <v>2430</v>
      </c>
      <c r="I242" s="50"/>
    </row>
    <row r="243" spans="1:9" s="27" customFormat="1" x14ac:dyDescent="0.25">
      <c r="A243" s="32" t="s">
        <v>196</v>
      </c>
      <c r="B243" s="41" t="s">
        <v>66</v>
      </c>
      <c r="C243" s="21"/>
      <c r="D243" s="21"/>
      <c r="E243" s="50">
        <v>5000</v>
      </c>
      <c r="F243" s="50"/>
      <c r="G243" s="50"/>
      <c r="H243" s="50">
        <v>150</v>
      </c>
      <c r="I243" s="50"/>
    </row>
    <row r="244" spans="1:9" s="27" customFormat="1" x14ac:dyDescent="0.25">
      <c r="A244" s="32" t="s">
        <v>197</v>
      </c>
      <c r="B244" s="41" t="s">
        <v>67</v>
      </c>
      <c r="C244" s="21"/>
      <c r="D244" s="21"/>
      <c r="E244" s="50">
        <v>-5000</v>
      </c>
      <c r="F244" s="50"/>
      <c r="G244" s="50"/>
      <c r="H244" s="50">
        <v>200</v>
      </c>
      <c r="I244" s="50"/>
    </row>
    <row r="245" spans="1:9" s="27" customFormat="1" x14ac:dyDescent="0.25">
      <c r="A245" s="32" t="s">
        <v>143</v>
      </c>
      <c r="B245" s="68" t="s">
        <v>64</v>
      </c>
      <c r="C245" s="67"/>
      <c r="D245" s="67"/>
      <c r="E245" s="58"/>
      <c r="F245" s="50"/>
      <c r="G245" s="50"/>
      <c r="H245" s="50"/>
      <c r="I245" s="50"/>
    </row>
    <row r="246" spans="1:9" s="27" customFormat="1" ht="18.75" customHeight="1" x14ac:dyDescent="0.25">
      <c r="A246" s="32" t="s">
        <v>198</v>
      </c>
      <c r="B246" s="41" t="s">
        <v>346</v>
      </c>
      <c r="C246" s="67"/>
      <c r="D246" s="67"/>
      <c r="E246" s="58">
        <v>23617</v>
      </c>
      <c r="F246" s="50">
        <v>44566</v>
      </c>
      <c r="G246" s="50">
        <v>84995</v>
      </c>
      <c r="H246" s="50">
        <v>134354</v>
      </c>
      <c r="I246" s="50">
        <v>156988</v>
      </c>
    </row>
    <row r="247" spans="1:9" s="27" customFormat="1" x14ac:dyDescent="0.25">
      <c r="A247" s="32" t="s">
        <v>199</v>
      </c>
      <c r="B247" s="41" t="s">
        <v>382</v>
      </c>
      <c r="C247" s="67"/>
      <c r="D247" s="67"/>
      <c r="E247" s="58"/>
      <c r="F247" s="50">
        <v>-10982</v>
      </c>
      <c r="G247" s="50">
        <v>-10892</v>
      </c>
      <c r="H247" s="50">
        <v>-10804</v>
      </c>
      <c r="I247" s="50">
        <v>-10714</v>
      </c>
    </row>
    <row r="248" spans="1:9" s="27" customFormat="1" x14ac:dyDescent="0.25">
      <c r="A248" s="32" t="s">
        <v>200</v>
      </c>
      <c r="B248" s="69" t="s">
        <v>68</v>
      </c>
      <c r="C248" s="67"/>
      <c r="D248" s="67"/>
      <c r="E248" s="58">
        <v>50344.14</v>
      </c>
      <c r="F248" s="50">
        <v>-3765</v>
      </c>
      <c r="G248" s="50">
        <v>-5111</v>
      </c>
      <c r="H248" s="50">
        <v>-6975</v>
      </c>
      <c r="I248" s="50">
        <v>-6975</v>
      </c>
    </row>
    <row r="249" spans="1:9" s="27" customFormat="1" x14ac:dyDescent="0.25">
      <c r="A249" s="32" t="s">
        <v>201</v>
      </c>
      <c r="B249" s="41" t="s">
        <v>69</v>
      </c>
      <c r="C249" s="67"/>
      <c r="D249" s="67"/>
      <c r="E249" s="58">
        <v>-39980</v>
      </c>
      <c r="F249" s="50">
        <v>10317</v>
      </c>
      <c r="G249" s="50">
        <v>19996</v>
      </c>
      <c r="H249" s="50">
        <v>26903</v>
      </c>
      <c r="I249" s="50">
        <v>29331</v>
      </c>
    </row>
    <row r="250" spans="1:9" s="27" customFormat="1" x14ac:dyDescent="0.25">
      <c r="A250" s="32" t="s">
        <v>202</v>
      </c>
      <c r="B250" s="69" t="s">
        <v>70</v>
      </c>
      <c r="C250" s="67"/>
      <c r="D250" s="67"/>
      <c r="E250" s="58">
        <v>-199</v>
      </c>
      <c r="F250" s="50">
        <v>200</v>
      </c>
      <c r="G250" s="50">
        <v>200</v>
      </c>
      <c r="H250" s="50">
        <v>200</v>
      </c>
      <c r="I250" s="50">
        <v>200</v>
      </c>
    </row>
    <row r="251" spans="1:9" s="27" customFormat="1" x14ac:dyDescent="0.25">
      <c r="A251" s="32" t="s">
        <v>203</v>
      </c>
      <c r="B251" s="69" t="s">
        <v>183</v>
      </c>
      <c r="C251" s="78"/>
      <c r="D251" s="78"/>
      <c r="E251" s="61"/>
      <c r="F251" s="50">
        <v>4000</v>
      </c>
      <c r="G251" s="50">
        <v>2000</v>
      </c>
      <c r="H251" s="50"/>
      <c r="I251" s="50"/>
    </row>
    <row r="252" spans="1:9" s="27" customFormat="1" x14ac:dyDescent="0.25">
      <c r="A252" s="32" t="s">
        <v>46</v>
      </c>
      <c r="B252" s="69" t="s">
        <v>354</v>
      </c>
      <c r="C252" s="67"/>
      <c r="D252" s="67"/>
      <c r="E252" s="58"/>
      <c r="F252" s="50">
        <v>86037</v>
      </c>
      <c r="G252" s="50"/>
      <c r="H252" s="50"/>
      <c r="I252" s="50"/>
    </row>
    <row r="253" spans="1:9" s="27" customFormat="1" x14ac:dyDescent="0.25">
      <c r="A253" s="32" t="s">
        <v>204</v>
      </c>
      <c r="B253" s="69" t="s">
        <v>354</v>
      </c>
      <c r="C253" s="67"/>
      <c r="D253" s="67"/>
      <c r="E253" s="58"/>
      <c r="F253" s="50">
        <v>-86037</v>
      </c>
      <c r="G253" s="50"/>
      <c r="H253" s="50"/>
      <c r="I253" s="50"/>
    </row>
    <row r="254" spans="1:9" s="27" customFormat="1" x14ac:dyDescent="0.25">
      <c r="A254" s="37"/>
      <c r="B254" s="86"/>
      <c r="C254" s="99"/>
      <c r="D254" s="99"/>
      <c r="E254" s="98"/>
      <c r="F254" s="51"/>
      <c r="G254" s="51"/>
      <c r="H254" s="51"/>
      <c r="I254" s="51"/>
    </row>
    <row r="255" spans="1:9" s="27" customFormat="1" ht="30" x14ac:dyDescent="0.25">
      <c r="A255" s="33" t="s">
        <v>31</v>
      </c>
      <c r="B255" s="2" t="s">
        <v>30</v>
      </c>
      <c r="C255" s="39"/>
      <c r="D255" s="39">
        <v>0</v>
      </c>
      <c r="E255" s="47">
        <v>110434.14000000001</v>
      </c>
      <c r="F255" s="47">
        <f>SUM(F225:F253)</f>
        <v>102380</v>
      </c>
      <c r="G255" s="47">
        <f t="shared" ref="G255:I255" si="9">SUM(G225:G253)</f>
        <v>146831</v>
      </c>
      <c r="H255" s="47">
        <f t="shared" si="9"/>
        <v>199088</v>
      </c>
      <c r="I255" s="47">
        <f t="shared" si="9"/>
        <v>218377</v>
      </c>
    </row>
  </sheetData>
  <dataValidations disablePrompts="1" count="1">
    <dataValidation type="list" allowBlank="1" showInputMessage="1" showErrorMessage="1" sqref="C164:D164 C201:D201 C221:D222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andnes kommune dokument" ma:contentTypeID="0x010100F64EA7E100B04C5D9E78BEF38CE22BA9002A1BED58D4E64C618B07802BEB0BAD1000E8D0EA02B52B8A46A5CC77B8619D8877" ma:contentTypeVersion="0" ma:contentTypeDescription="Opprett nytt dokument" ma:contentTypeScope="" ma:versionID="74a1c92af14e858bea364f7a3f882d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73c22b5-d9c6-4504-9387-9f35bed6d1db" ContentTypeId="0x010100F64EA7E100B04C5D9E78BEF38CE22BA9002A1BED58D4E64C618B07802BEB0BAD10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44A2FC-6808-492A-8E50-B8854C4F15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9DE0C-9E48-4818-A44B-6A3E553AD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2C4150-13EB-497D-AEC7-008AE5C08B4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70F98B9-08C6-4901-B788-79C3D2B8D2A0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ØP 2017-2020</vt:lpstr>
      <vt:lpstr>'ØP 2017-2020'!Print_Area</vt:lpstr>
      <vt:lpstr>'ØP 2017-2020'!Utskriftsområde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sluttbruker</dc:creator>
  <cp:lastModifiedBy>Rustøen, Linn Christin</cp:lastModifiedBy>
  <cp:lastPrinted>2016-10-12T06:22:18Z</cp:lastPrinted>
  <dcterms:created xsi:type="dcterms:W3CDTF">2014-05-24T18:52:17Z</dcterms:created>
  <dcterms:modified xsi:type="dcterms:W3CDTF">2017-01-10T13:44:38Z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0x010100F64EA7E100B04C5D9E78BEF38CE22BA9002A1BED58D4E64C618B07802BEB0BAD1000E8D0EA02B52B8A46A5CC77B8619D8877</vt:lpwstr>
  </property>
</Properties>
</file>